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Лист1" sheetId="1" r:id="rId1"/>
    <sheet name="регр" sheetId="2" r:id="rId2"/>
    <sheet name="Лист4" sheetId="4" r:id="rId3"/>
    <sheet name="модель 3" sheetId="9" r:id="rId4"/>
    <sheet name="Лист5" sheetId="5" r:id="rId5"/>
    <sheet name="модель общая" sheetId="6" r:id="rId6"/>
    <sheet name="модель 1" sheetId="7" r:id="rId7"/>
    <sheet name="модель 2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5" l="1"/>
  <c r="P25" i="5"/>
  <c r="P26" i="5"/>
  <c r="P23" i="5"/>
  <c r="O35" i="5"/>
  <c r="N35" i="5"/>
  <c r="L35" i="5"/>
  <c r="K35" i="5"/>
  <c r="M35" i="5"/>
  <c r="J35" i="5"/>
  <c r="I35" i="5"/>
  <c r="H35" i="5"/>
  <c r="F35" i="5"/>
  <c r="G35" i="5"/>
  <c r="E35" i="5"/>
  <c r="E44" i="5"/>
  <c r="C42" i="5"/>
  <c r="C41" i="5"/>
  <c r="E42" i="5" s="1"/>
  <c r="J125" i="1"/>
  <c r="J126" i="1"/>
  <c r="J127" i="1"/>
  <c r="J128" i="1"/>
  <c r="J129" i="1"/>
  <c r="J124" i="1"/>
  <c r="H124" i="1"/>
  <c r="G124" i="1"/>
  <c r="G123" i="1"/>
  <c r="H123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H104" i="1"/>
  <c r="G104" i="1"/>
  <c r="D104" i="1"/>
  <c r="G75" i="1"/>
  <c r="G76" i="1"/>
  <c r="G77" i="1"/>
  <c r="G74" i="1"/>
  <c r="F74" i="1"/>
  <c r="J94" i="1"/>
  <c r="E94" i="1"/>
  <c r="J74" i="1"/>
  <c r="L74" i="1" s="1"/>
  <c r="E97" i="1"/>
  <c r="J97" i="1" s="1"/>
  <c r="E96" i="1"/>
  <c r="J96" i="1" s="1"/>
  <c r="E95" i="1"/>
  <c r="J95" i="1" s="1"/>
  <c r="L93" i="1"/>
  <c r="J93" i="1"/>
  <c r="K93" i="1" s="1"/>
  <c r="F93" i="1"/>
  <c r="L92" i="1"/>
  <c r="K92" i="1"/>
  <c r="J92" i="1"/>
  <c r="F92" i="1"/>
  <c r="L91" i="1"/>
  <c r="K91" i="1"/>
  <c r="J91" i="1"/>
  <c r="F91" i="1"/>
  <c r="L90" i="1"/>
  <c r="K90" i="1"/>
  <c r="J90" i="1"/>
  <c r="F90" i="1"/>
  <c r="J89" i="1"/>
  <c r="L89" i="1" s="1"/>
  <c r="F89" i="1"/>
  <c r="J88" i="1"/>
  <c r="L88" i="1" s="1"/>
  <c r="F88" i="1"/>
  <c r="J87" i="1"/>
  <c r="L87" i="1" s="1"/>
  <c r="F87" i="1"/>
  <c r="K86" i="1"/>
  <c r="J86" i="1"/>
  <c r="L86" i="1" s="1"/>
  <c r="F86" i="1"/>
  <c r="L85" i="1"/>
  <c r="K85" i="1"/>
  <c r="J85" i="1"/>
  <c r="F85" i="1"/>
  <c r="L84" i="1"/>
  <c r="K84" i="1"/>
  <c r="J84" i="1"/>
  <c r="F84" i="1"/>
  <c r="L83" i="1"/>
  <c r="K83" i="1"/>
  <c r="J83" i="1"/>
  <c r="F83" i="1"/>
  <c r="L82" i="1"/>
  <c r="K82" i="1"/>
  <c r="J82" i="1"/>
  <c r="F82" i="1"/>
  <c r="K81" i="1"/>
  <c r="J81" i="1"/>
  <c r="L81" i="1" s="1"/>
  <c r="F81" i="1"/>
  <c r="K80" i="1"/>
  <c r="J80" i="1"/>
  <c r="L80" i="1" s="1"/>
  <c r="F80" i="1"/>
  <c r="F79" i="1"/>
  <c r="J79" i="1" s="1"/>
  <c r="F78" i="1"/>
  <c r="J78" i="1" s="1"/>
  <c r="J77" i="1"/>
  <c r="F77" i="1"/>
  <c r="F76" i="1"/>
  <c r="J76" i="1" s="1"/>
  <c r="F75" i="1"/>
  <c r="J75" i="1" s="1"/>
  <c r="J40" i="1"/>
  <c r="J41" i="1"/>
  <c r="J42" i="1"/>
  <c r="J43" i="1"/>
  <c r="L43" i="1" s="1"/>
  <c r="J44" i="1"/>
  <c r="J45" i="1"/>
  <c r="J46" i="1"/>
  <c r="J47" i="1"/>
  <c r="L47" i="1" s="1"/>
  <c r="J48" i="1"/>
  <c r="J49" i="1"/>
  <c r="J50" i="1"/>
  <c r="J51" i="1"/>
  <c r="L51" i="1" s="1"/>
  <c r="J52" i="1"/>
  <c r="J53" i="1"/>
  <c r="J54" i="1"/>
  <c r="J55" i="1"/>
  <c r="L55" i="1" s="1"/>
  <c r="J56" i="1"/>
  <c r="J57" i="1"/>
  <c r="J58" i="1"/>
  <c r="J59" i="1"/>
  <c r="L59" i="1" s="1"/>
  <c r="J61" i="1"/>
  <c r="J62" i="1"/>
  <c r="J63" i="1"/>
  <c r="J64" i="1"/>
  <c r="J65" i="1"/>
  <c r="J60" i="1"/>
  <c r="E61" i="1"/>
  <c r="E62" i="1"/>
  <c r="E63" i="1"/>
  <c r="E64" i="1"/>
  <c r="E65" i="1"/>
  <c r="E60" i="1"/>
  <c r="L41" i="1"/>
  <c r="L42" i="1"/>
  <c r="L44" i="1"/>
  <c r="L45" i="1"/>
  <c r="L46" i="1"/>
  <c r="L48" i="1"/>
  <c r="L49" i="1"/>
  <c r="L50" i="1"/>
  <c r="L52" i="1"/>
  <c r="L53" i="1"/>
  <c r="L54" i="1"/>
  <c r="L56" i="1"/>
  <c r="L57" i="1"/>
  <c r="L58" i="1"/>
  <c r="L40" i="1"/>
  <c r="K41" i="1"/>
  <c r="K42" i="1"/>
  <c r="K44" i="1"/>
  <c r="K45" i="1"/>
  <c r="K46" i="1"/>
  <c r="K48" i="1"/>
  <c r="K49" i="1"/>
  <c r="K50" i="1"/>
  <c r="K52" i="1"/>
  <c r="K53" i="1"/>
  <c r="K54" i="1"/>
  <c r="K56" i="1"/>
  <c r="K57" i="1"/>
  <c r="K58" i="1"/>
  <c r="K40" i="1"/>
  <c r="G45" i="1"/>
  <c r="G44" i="1"/>
  <c r="G43" i="1"/>
  <c r="G42" i="1"/>
  <c r="G41" i="1"/>
  <c r="G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40" i="1"/>
  <c r="K89" i="1" l="1"/>
  <c r="K88" i="1"/>
  <c r="K87" i="1"/>
  <c r="K74" i="1"/>
  <c r="L75" i="1"/>
  <c r="K75" i="1"/>
  <c r="K79" i="1"/>
  <c r="L79" i="1"/>
  <c r="L76" i="1"/>
  <c r="L94" i="1" s="1"/>
  <c r="K76" i="1"/>
  <c r="K78" i="1"/>
  <c r="L78" i="1"/>
  <c r="L77" i="1"/>
  <c r="K77" i="1"/>
  <c r="K59" i="1"/>
  <c r="K55" i="1"/>
  <c r="K51" i="1"/>
  <c r="K47" i="1"/>
  <c r="K43" i="1"/>
  <c r="K60" i="1" s="1"/>
  <c r="L60" i="1"/>
  <c r="K94" i="1" l="1"/>
  <c r="I24" i="1" l="1"/>
  <c r="H24" i="1"/>
  <c r="G24" i="1"/>
  <c r="F24" i="1"/>
  <c r="J24" i="1"/>
  <c r="K24" i="1"/>
  <c r="L24" i="1"/>
  <c r="M24" i="1"/>
  <c r="N24" i="1"/>
  <c r="E24" i="1"/>
</calcChain>
</file>

<file path=xl/sharedStrings.xml><?xml version="1.0" encoding="utf-8"?>
<sst xmlns="http://schemas.openxmlformats.org/spreadsheetml/2006/main" count="241" uniqueCount="66">
  <si>
    <t>t</t>
  </si>
  <si>
    <t>квартал</t>
  </si>
  <si>
    <t>Год</t>
  </si>
  <si>
    <t>yt</t>
  </si>
  <si>
    <t>yt-1</t>
  </si>
  <si>
    <t>yt-2</t>
  </si>
  <si>
    <t>yt-3</t>
  </si>
  <si>
    <t>yt-4</t>
  </si>
  <si>
    <t>yt-5</t>
  </si>
  <si>
    <t>yt-6</t>
  </si>
  <si>
    <t>yt-7</t>
  </si>
  <si>
    <t>yt-8</t>
  </si>
  <si>
    <t>yt-9</t>
  </si>
  <si>
    <t>yt-10</t>
  </si>
  <si>
    <t>коррел</t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</si>
  <si>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ytyt-1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</si>
  <si>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ytyt-2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</si>
  <si>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ytyt-3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</si>
  <si>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ytyt-4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</si>
  <si>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ytyt-5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</si>
  <si>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ytyt-6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</si>
  <si>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ytyt-7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</si>
  <si>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ytyt-8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</si>
  <si>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ytyt-9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</si>
  <si>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ytyt-10</t>
    </r>
  </si>
  <si>
    <t>с</t>
  </si>
  <si>
    <t>ВЫВОД ИТОГОВ</t>
  </si>
  <si>
    <t>Регрессионная статистика</t>
  </si>
  <si>
    <t>Множественный R</t>
  </si>
  <si>
    <t>R-квадрат</t>
  </si>
  <si>
    <t>Нормированный R-квадрат</t>
  </si>
  <si>
    <t>Стандартная ошибка</t>
  </si>
  <si>
    <t>Наблюдения</t>
  </si>
  <si>
    <t>Дисперсионный анализ</t>
  </si>
  <si>
    <t>Регрессия</t>
  </si>
  <si>
    <t>Остаток</t>
  </si>
  <si>
    <t>Итого</t>
  </si>
  <si>
    <t>Y-пересечение</t>
  </si>
  <si>
    <t>df</t>
  </si>
  <si>
    <t>SS</t>
  </si>
  <si>
    <t>MS</t>
  </si>
  <si>
    <t>F</t>
  </si>
  <si>
    <t>Значимость F</t>
  </si>
  <si>
    <t>Коэффициенты</t>
  </si>
  <si>
    <t>t-статистика</t>
  </si>
  <si>
    <t>P-Значение</t>
  </si>
  <si>
    <t>Нижние 95%</t>
  </si>
  <si>
    <t>Верхние 95%</t>
  </si>
  <si>
    <t>Нижние 95,0%</t>
  </si>
  <si>
    <t>Верхние 95,0%</t>
  </si>
  <si>
    <t>ВЫВОД ОСТАТКА</t>
  </si>
  <si>
    <t>Наблюдение</t>
  </si>
  <si>
    <t>Предсказанное yt</t>
  </si>
  <si>
    <t>Остатки</t>
  </si>
  <si>
    <t>y(t)</t>
  </si>
  <si>
    <t>yt = 795,18 + 12,16 t</t>
  </si>
  <si>
    <t>Is</t>
  </si>
  <si>
    <t>Прогноз</t>
  </si>
  <si>
    <t>Абс</t>
  </si>
  <si>
    <t>Отн</t>
  </si>
  <si>
    <t>год</t>
  </si>
  <si>
    <t>RSS общая</t>
  </si>
  <si>
    <t>RSS 1</t>
  </si>
  <si>
    <t>RSS 2</t>
  </si>
  <si>
    <t>Переменная X 1</t>
  </si>
  <si>
    <t>Предсказанное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</si>
</sst>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000"/>
    <numFmt numFmtId="169" formatCode="0.000"/>
    <numFmt numFmtId="170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bscript"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0" xfId="0" applyNumberFormat="1"/>
    <xf numFmtId="0" fontId="0" fillId="0" borderId="0" xfId="0" applyFill="1" applyBorder="1" applyAlignment="1"/>
    <xf numFmtId="0" fontId="0" fillId="0" borderId="5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Continuous"/>
    </xf>
    <xf numFmtId="2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5" xfId="0" applyFont="1" applyFill="1" applyBorder="1" applyAlignment="1"/>
    <xf numFmtId="1" fontId="6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Лист1!$D$1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Лист1!$C$2:$C$21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Лист1!$D$2:$D$21</c:f>
              <c:numCache>
                <c:formatCode>General</c:formatCode>
                <c:ptCount val="20"/>
                <c:pt idx="0">
                  <c:v>783</c:v>
                </c:pt>
                <c:pt idx="1">
                  <c:v>832</c:v>
                </c:pt>
                <c:pt idx="2">
                  <c:v>868</c:v>
                </c:pt>
                <c:pt idx="3">
                  <c:v>908</c:v>
                </c:pt>
                <c:pt idx="4">
                  <c:v>1023</c:v>
                </c:pt>
                <c:pt idx="5">
                  <c:v>690</c:v>
                </c:pt>
                <c:pt idx="6">
                  <c:v>715</c:v>
                </c:pt>
                <c:pt idx="7">
                  <c:v>814</c:v>
                </c:pt>
                <c:pt idx="8">
                  <c:v>942</c:v>
                </c:pt>
                <c:pt idx="9">
                  <c:v>986</c:v>
                </c:pt>
                <c:pt idx="10">
                  <c:v>962</c:v>
                </c:pt>
                <c:pt idx="11">
                  <c:v>826</c:v>
                </c:pt>
                <c:pt idx="12">
                  <c:v>1058</c:v>
                </c:pt>
                <c:pt idx="13">
                  <c:v>955</c:v>
                </c:pt>
                <c:pt idx="14">
                  <c:v>1030</c:v>
                </c:pt>
                <c:pt idx="15">
                  <c:v>1053</c:v>
                </c:pt>
                <c:pt idx="16">
                  <c:v>1090</c:v>
                </c:pt>
                <c:pt idx="17">
                  <c:v>926</c:v>
                </c:pt>
                <c:pt idx="18">
                  <c:v>943</c:v>
                </c:pt>
                <c:pt idx="19">
                  <c:v>1053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CF-4F9B-859D-9ACDB09C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9616"/>
        <c:axId val="4140448"/>
      </c:scatterChart>
      <c:valAx>
        <c:axId val="413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0448"/>
        <c:crosses val="autoZero"/>
        <c:crossBetween val="midCat"/>
      </c:valAx>
      <c:valAx>
        <c:axId val="4140448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3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Лист5!$D$1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Лист5!$C$2:$C$22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Лист5!$D$2:$D$22</c:f>
              <c:numCache>
                <c:formatCode>0</c:formatCode>
                <c:ptCount val="21"/>
                <c:pt idx="0">
                  <c:v>3062.0352013040651</c:v>
                </c:pt>
                <c:pt idx="1">
                  <c:v>3947.1947564932775</c:v>
                </c:pt>
                <c:pt idx="2">
                  <c:v>5167.3664096016264</c:v>
                </c:pt>
                <c:pt idx="3">
                  <c:v>6398.9987998068927</c:v>
                </c:pt>
                <c:pt idx="4">
                  <c:v>8088.30651195873</c:v>
                </c:pt>
                <c:pt idx="5">
                  <c:v>10154.798072085503</c:v>
                </c:pt>
                <c:pt idx="6">
                  <c:v>12540.220069882549</c:v>
                </c:pt>
                <c:pt idx="7">
                  <c:v>14863.59875208461</c:v>
                </c:pt>
                <c:pt idx="8">
                  <c:v>16895.000563588917</c:v>
                </c:pt>
                <c:pt idx="9">
                  <c:v>18958</c:v>
                </c:pt>
                <c:pt idx="10">
                  <c:v>20780</c:v>
                </c:pt>
                <c:pt idx="11">
                  <c:v>23221</c:v>
                </c:pt>
                <c:pt idx="12">
                  <c:v>25684</c:v>
                </c:pt>
                <c:pt idx="13">
                  <c:v>27412</c:v>
                </c:pt>
                <c:pt idx="14">
                  <c:v>30254</c:v>
                </c:pt>
                <c:pt idx="15">
                  <c:v>30865</c:v>
                </c:pt>
                <c:pt idx="16">
                  <c:v>31897</c:v>
                </c:pt>
                <c:pt idx="17">
                  <c:v>33361</c:v>
                </c:pt>
                <c:pt idx="18">
                  <c:v>35506</c:v>
                </c:pt>
                <c:pt idx="19">
                  <c:v>36240</c:v>
                </c:pt>
                <c:pt idx="20">
                  <c:v>40272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ED-44C1-B8FC-1507AF287A3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Лист5!$C$2:$C$26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Лист5!$P$2:$P$26</c:f>
              <c:numCache>
                <c:formatCode>General</c:formatCode>
                <c:ptCount val="25"/>
                <c:pt idx="21">
                  <c:v>41754.49</c:v>
                </c:pt>
                <c:pt idx="22">
                  <c:v>43664.778999999995</c:v>
                </c:pt>
                <c:pt idx="23">
                  <c:v>45575.067999999999</c:v>
                </c:pt>
                <c:pt idx="24">
                  <c:v>47485.356999999996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ED-44C1-B8FC-1507AF28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09696"/>
        <c:axId val="366109280"/>
      </c:scatterChart>
      <c:valAx>
        <c:axId val="36610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6109280"/>
        <c:crosses val="autoZero"/>
        <c:crossBetween val="midCat"/>
      </c:valAx>
      <c:valAx>
        <c:axId val="36610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6109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Лист5!$E$34:$O$34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6-4BBA-824F-6D3AEB8EDE9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Лист5!$E$35:$O$35</c:f>
              <c:numCache>
                <c:formatCode>General</c:formatCode>
                <c:ptCount val="11"/>
                <c:pt idx="0">
                  <c:v>0.9975605806560196</c:v>
                </c:pt>
                <c:pt idx="1">
                  <c:v>0.99603011847257661</c:v>
                </c:pt>
                <c:pt idx="2">
                  <c:v>0.99240751253608861</c:v>
                </c:pt>
                <c:pt idx="3">
                  <c:v>0.9892470949484089</c:v>
                </c:pt>
                <c:pt idx="4">
                  <c:v>0.9868671153099744</c:v>
                </c:pt>
                <c:pt idx="5">
                  <c:v>0.98744117986402014</c:v>
                </c:pt>
                <c:pt idx="6">
                  <c:v>0.98497512946460963</c:v>
                </c:pt>
                <c:pt idx="7">
                  <c:v>0.9818713486777686</c:v>
                </c:pt>
                <c:pt idx="8">
                  <c:v>0.97772466321078133</c:v>
                </c:pt>
                <c:pt idx="9">
                  <c:v>0.97192002665385024</c:v>
                </c:pt>
                <c:pt idx="10">
                  <c:v>0.97357032935515642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6-4BBA-824F-6D3AEB8E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924096"/>
        <c:axId val="48922432"/>
      </c:barChart>
      <c:catAx>
        <c:axId val="48924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922432"/>
        <c:crosses val="autoZero"/>
        <c:auto val="1"/>
        <c:lblAlgn val="ctr"/>
        <c:lblOffset val="100"/>
        <c:noMultiLvlLbl val="0"/>
      </c:catAx>
      <c:valAx>
        <c:axId val="4892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92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Лист5!$C$2:$C$22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'модель общая'!$C$25:$C$55</c:f>
              <c:numCache>
                <c:formatCode>General</c:formatCode>
                <c:ptCount val="31"/>
                <c:pt idx="0">
                  <c:v>7426.3726371346092</c:v>
                </c:pt>
                <c:pt idx="1">
                  <c:v>5982.1429791908231</c:v>
                </c:pt>
                <c:pt idx="2">
                  <c:v>4575.6509692525269</c:v>
                </c:pt>
                <c:pt idx="3">
                  <c:v>3289.2569054140504</c:v>
                </c:pt>
                <c:pt idx="4">
                  <c:v>2150.7571117581838</c:v>
                </c:pt>
                <c:pt idx="5">
                  <c:v>956.66315580998616</c:v>
                </c:pt>
                <c:pt idx="6">
                  <c:v>-319.96789859439832</c:v>
                </c:pt>
                <c:pt idx="7">
                  <c:v>-1698.1477581832983</c:v>
                </c:pt>
                <c:pt idx="8">
                  <c:v>-2497.1527396226702</c:v>
                </c:pt>
                <c:pt idx="9">
                  <c:v>-3322.7778365358067</c:v>
                </c:pt>
                <c:pt idx="10">
                  <c:v>-3989.5598292341106</c:v>
                </c:pt>
                <c:pt idx="11">
                  <c:v>-4552.147040812175</c:v>
                </c:pt>
                <c:pt idx="12">
                  <c:v>-4779.7221544711056</c:v>
                </c:pt>
                <c:pt idx="13">
                  <c:v>-4995.8365310331183</c:v>
                </c:pt>
                <c:pt idx="14">
                  <c:v>-4754.2755856485601</c:v>
                </c:pt>
                <c:pt idx="15">
                  <c:v>-4135.5307922890661</c:v>
                </c:pt>
                <c:pt idx="16">
                  <c:v>-3197.8555612592991</c:v>
                </c:pt>
                <c:pt idx="17">
                  <c:v>-2322.223645824517</c:v>
                </c:pt>
                <c:pt idx="18">
                  <c:v>-1738.5686010874888</c:v>
                </c:pt>
                <c:pt idx="19">
                  <c:v>-1123.3159314436853</c:v>
                </c:pt>
                <c:pt idx="20">
                  <c:v>-749.06269821096066</c:v>
                </c:pt>
                <c:pt idx="21">
                  <c:v>244.1905350217603</c:v>
                </c:pt>
                <c:pt idx="22">
                  <c:v>1259.4437682544813</c:v>
                </c:pt>
                <c:pt idx="23">
                  <c:v>1539.6970014872059</c:v>
                </c:pt>
                <c:pt idx="24">
                  <c:v>2933.9502347199232</c:v>
                </c:pt>
                <c:pt idx="25">
                  <c:v>2097.2034679526478</c:v>
                </c:pt>
                <c:pt idx="26">
                  <c:v>1681.4567011853651</c:v>
                </c:pt>
                <c:pt idx="27">
                  <c:v>1697.7099344180897</c:v>
                </c:pt>
                <c:pt idx="28">
                  <c:v>2394.963167650807</c:v>
                </c:pt>
                <c:pt idx="29">
                  <c:v>1681.2164008835316</c:v>
                </c:pt>
                <c:pt idx="30">
                  <c:v>4265.4696341162489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C5-456A-B151-D9AA86E8B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705248"/>
        <c:axId val="364703584"/>
      </c:scatterChart>
      <c:valAx>
        <c:axId val="36470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4703584"/>
        <c:crosses val="autoZero"/>
        <c:crossBetween val="midCat"/>
      </c:valAx>
      <c:valAx>
        <c:axId val="364703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4705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Лист5!#REF!</c:f>
            </c:numRef>
          </c:xVal>
          <c:yVal>
            <c:numRef>
              <c:f>'модель 1'!$C$25:$C$34</c:f>
              <c:numCache>
                <c:formatCode>General</c:formatCode>
                <c:ptCount val="10"/>
                <c:pt idx="0">
                  <c:v>331.50598548454934</c:v>
                </c:pt>
                <c:pt idx="1">
                  <c:v>96.295638449131715</c:v>
                </c:pt>
                <c:pt idx="2">
                  <c:v>-101.17706058079671</c:v>
                </c:pt>
                <c:pt idx="3">
                  <c:v>-178.55181351090337</c:v>
                </c:pt>
                <c:pt idx="4">
                  <c:v>-108.03229625840083</c:v>
                </c:pt>
                <c:pt idx="5">
                  <c:v>-93.10694129823105</c:v>
                </c:pt>
                <c:pt idx="6">
                  <c:v>-160.71868479424643</c:v>
                </c:pt>
                <c:pt idx="7">
                  <c:v>-329.87923347477692</c:v>
                </c:pt>
                <c:pt idx="8">
                  <c:v>80.135095994220137</c:v>
                </c:pt>
                <c:pt idx="9">
                  <c:v>463.52930998945294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E7-4C06-ABC9-CF94A3B3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67456"/>
        <c:axId val="42684640"/>
      </c:scatterChart>
      <c:valAx>
        <c:axId val="1176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684640"/>
        <c:crosses val="autoZero"/>
        <c:crossBetween val="midCat"/>
      </c:valAx>
      <c:valAx>
        <c:axId val="4268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667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Переменная </a:t>
            </a:r>
            <a:r>
              <a:rPr lang="en-US"/>
              <a:t>X 1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Лист5!$C$2:$C$22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'модель 2'!$C$25:$C$45</c:f>
              <c:numCache>
                <c:formatCode>General</c:formatCode>
                <c:ptCount val="21"/>
                <c:pt idx="0">
                  <c:v>1423.613924762431</c:v>
                </c:pt>
                <c:pt idx="1">
                  <c:v>398.48456409720848</c:v>
                </c:pt>
                <c:pt idx="2">
                  <c:v>-291.63269864888116</c:v>
                </c:pt>
                <c:pt idx="3">
                  <c:v>-970.28922429805334</c:v>
                </c:pt>
                <c:pt idx="4">
                  <c:v>-1191.270428000651</c:v>
                </c:pt>
                <c:pt idx="5">
                  <c:v>-1035.0677837283165</c:v>
                </c:pt>
                <c:pt idx="6">
                  <c:v>-559.93470178570897</c:v>
                </c:pt>
                <c:pt idx="7">
                  <c:v>-146.84493543808276</c:v>
                </c:pt>
                <c:pt idx="8">
                  <c:v>-25.732039788217662</c:v>
                </c:pt>
                <c:pt idx="9">
                  <c:v>126.97848076843002</c:v>
                </c:pt>
                <c:pt idx="10">
                  <c:v>38.689564913995127</c:v>
                </c:pt>
                <c:pt idx="11">
                  <c:v>569.40064905955296</c:v>
                </c:pt>
                <c:pt idx="12">
                  <c:v>1122.1117332051181</c:v>
                </c:pt>
                <c:pt idx="13">
                  <c:v>939.82281735068318</c:v>
                </c:pt>
                <c:pt idx="14">
                  <c:v>1871.533901496241</c:v>
                </c:pt>
                <c:pt idx="15">
                  <c:v>572.24498564180612</c:v>
                </c:pt>
                <c:pt idx="16">
                  <c:v>-306.04393021262877</c:v>
                </c:pt>
                <c:pt idx="17">
                  <c:v>-752.33284606707457</c:v>
                </c:pt>
                <c:pt idx="18">
                  <c:v>-517.62176192150218</c:v>
                </c:pt>
                <c:pt idx="19">
                  <c:v>-1693.9106777759444</c:v>
                </c:pt>
                <c:pt idx="20">
                  <c:v>427.80040636961348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94-4042-A46E-5587A998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23680"/>
        <c:axId val="48925344"/>
      </c:scatterChart>
      <c:valAx>
        <c:axId val="4892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Переменная </a:t>
                </a:r>
                <a:r>
                  <a:rPr lang="en-US"/>
                  <a:t>X 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925344"/>
        <c:crosses val="autoZero"/>
        <c:crossBetween val="midCat"/>
      </c:valAx>
      <c:valAx>
        <c:axId val="4892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923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Лист1!$D$24</c:f>
              <c:strCache>
                <c:ptCount val="1"/>
                <c:pt idx="0">
                  <c:v>коррел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Лист1!$E$23:$N$23</c:f>
              <c:strCache>
                <c:ptCount val="10"/>
                <c:pt idx="0">
                  <c:v>rytyt-1</c:v>
                </c:pt>
                <c:pt idx="1">
                  <c:v>rytyt-2</c:v>
                </c:pt>
                <c:pt idx="2">
                  <c:v>rytyt-3</c:v>
                </c:pt>
                <c:pt idx="3">
                  <c:v>rytyt-4</c:v>
                </c:pt>
                <c:pt idx="4">
                  <c:v>rytyt-5</c:v>
                </c:pt>
                <c:pt idx="5">
                  <c:v>rytyt-6</c:v>
                </c:pt>
                <c:pt idx="6">
                  <c:v>rytyt-7</c:v>
                </c:pt>
                <c:pt idx="7">
                  <c:v>rytyt-8</c:v>
                </c:pt>
                <c:pt idx="8">
                  <c:v>rytyt-9</c:v>
                </c:pt>
                <c:pt idx="9">
                  <c:v>rytyt-10</c:v>
                </c:pt>
              </c:strCache>
            </c:strRef>
          </c:cat>
          <c:val>
            <c:numRef>
              <c:f>Лист1!$E$24:$N$24</c:f>
              <c:numCache>
                <c:formatCode>0.000</c:formatCode>
                <c:ptCount val="10"/>
                <c:pt idx="0">
                  <c:v>0.40556354784235127</c:v>
                </c:pt>
                <c:pt idx="1">
                  <c:v>0.17173306756994475</c:v>
                </c:pt>
                <c:pt idx="2">
                  <c:v>0.10335992571204179</c:v>
                </c:pt>
                <c:pt idx="3">
                  <c:v>0.25106662766466031</c:v>
                </c:pt>
                <c:pt idx="4">
                  <c:v>0.38890728170438471</c:v>
                </c:pt>
                <c:pt idx="5">
                  <c:v>0.46440079710261845</c:v>
                </c:pt>
                <c:pt idx="6">
                  <c:v>6.6346431472993891E-2</c:v>
                </c:pt>
                <c:pt idx="7">
                  <c:v>-3.0252841248185454E-2</c:v>
                </c:pt>
                <c:pt idx="8">
                  <c:v>-0.32998260558098885</c:v>
                </c:pt>
                <c:pt idx="9">
                  <c:v>-7.5009869910125024E-2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0-4E24-8CC0-C6A1E10D3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666208"/>
        <c:axId val="117668288"/>
      </c:barChart>
      <c:catAx>
        <c:axId val="11766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668288"/>
        <c:crosses val="autoZero"/>
        <c:auto val="1"/>
        <c:lblAlgn val="ctr"/>
        <c:lblOffset val="100"/>
        <c:noMultiLvlLbl val="0"/>
      </c:catAx>
      <c:valAx>
        <c:axId val="11766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66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Лист1!$D$39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Лист1!$C$40:$C$58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Лист1!$D$40:$D$58</c:f>
              <c:numCache>
                <c:formatCode>General</c:formatCode>
                <c:ptCount val="19"/>
                <c:pt idx="0">
                  <c:v>783</c:v>
                </c:pt>
                <c:pt idx="1">
                  <c:v>832</c:v>
                </c:pt>
                <c:pt idx="2">
                  <c:v>868</c:v>
                </c:pt>
                <c:pt idx="3">
                  <c:v>908</c:v>
                </c:pt>
                <c:pt idx="4">
                  <c:v>1023</c:v>
                </c:pt>
                <c:pt idx="5">
                  <c:v>690</c:v>
                </c:pt>
                <c:pt idx="6">
                  <c:v>715</c:v>
                </c:pt>
                <c:pt idx="7">
                  <c:v>814</c:v>
                </c:pt>
                <c:pt idx="8">
                  <c:v>942</c:v>
                </c:pt>
                <c:pt idx="9">
                  <c:v>986</c:v>
                </c:pt>
                <c:pt idx="10">
                  <c:v>962</c:v>
                </c:pt>
                <c:pt idx="11">
                  <c:v>826</c:v>
                </c:pt>
                <c:pt idx="12">
                  <c:v>1058</c:v>
                </c:pt>
                <c:pt idx="13">
                  <c:v>955</c:v>
                </c:pt>
                <c:pt idx="14">
                  <c:v>1030</c:v>
                </c:pt>
                <c:pt idx="15">
                  <c:v>1053</c:v>
                </c:pt>
                <c:pt idx="16">
                  <c:v>1090</c:v>
                </c:pt>
                <c:pt idx="17">
                  <c:v>926</c:v>
                </c:pt>
                <c:pt idx="18">
                  <c:v>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91-49BC-A183-01E1CAC89AD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Лист1!$C$40:$C$65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Лист1!$J$40:$J$64</c:f>
              <c:numCache>
                <c:formatCode>0.0</c:formatCode>
                <c:ptCount val="25"/>
                <c:pt idx="0">
                  <c:v>764.35235608351513</c:v>
                </c:pt>
                <c:pt idx="1">
                  <c:v>804.53824774171414</c:v>
                </c:pt>
                <c:pt idx="2">
                  <c:v>870.08972417381358</c:v>
                </c:pt>
                <c:pt idx="3">
                  <c:v>904.42338126832556</c:v>
                </c:pt>
                <c:pt idx="4">
                  <c:v>945.22307363051345</c:v>
                </c:pt>
                <c:pt idx="5">
                  <c:v>746.98205315446046</c:v>
                </c:pt>
                <c:pt idx="6">
                  <c:v>833.4195939187224</c:v>
                </c:pt>
                <c:pt idx="7">
                  <c:v>876.15810102258035</c:v>
                </c:pt>
                <c:pt idx="8">
                  <c:v>946.41258376590429</c:v>
                </c:pt>
                <c:pt idx="9">
                  <c:v>982.61479622925822</c:v>
                </c:pt>
                <c:pt idx="10">
                  <c:v>1025.7810374779149</c:v>
                </c:pt>
                <c:pt idx="11">
                  <c:v>809.75302361954357</c:v>
                </c:pt>
                <c:pt idx="12">
                  <c:v>902.48683175392966</c:v>
                </c:pt>
                <c:pt idx="13">
                  <c:v>947.77795430344668</c:v>
                </c:pt>
                <c:pt idx="14">
                  <c:v>1022.7354433579951</c:v>
                </c:pt>
                <c:pt idx="15">
                  <c:v>1060.8062111901909</c:v>
                </c:pt>
                <c:pt idx="16">
                  <c:v>1106.3390013253163</c:v>
                </c:pt>
                <c:pt idx="17">
                  <c:v>872.52399408462645</c:v>
                </c:pt>
                <c:pt idx="18">
                  <c:v>971.55406958913682</c:v>
                </c:pt>
                <c:pt idx="19">
                  <c:v>1019.397807584313</c:v>
                </c:pt>
                <c:pt idx="20">
                  <c:v>994.59940353183833</c:v>
                </c:pt>
                <c:pt idx="21">
                  <c:v>1043.2961891502985</c:v>
                </c:pt>
                <c:pt idx="22">
                  <c:v>1124.5274172421396</c:v>
                </c:pt>
                <c:pt idx="23">
                  <c:v>1165.0917322656601</c:v>
                </c:pt>
                <c:pt idx="24">
                  <c:v>1213.7823325023844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91-49BC-A183-01E1CAC8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13600"/>
        <c:axId val="126314016"/>
      </c:scatterChart>
      <c:valAx>
        <c:axId val="12631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14016"/>
        <c:crosses val="autoZero"/>
        <c:crossBetween val="midCat"/>
      </c:valAx>
      <c:valAx>
        <c:axId val="1263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1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Лист1!$D$39</c:f>
              <c:strCache>
                <c:ptCount val="1"/>
                <c:pt idx="0">
                  <c:v>yt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Лист1!$C$40:$C$59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Лист1!$D$74:$D$93</c:f>
              <c:numCache>
                <c:formatCode>General</c:formatCode>
                <c:ptCount val="20"/>
                <c:pt idx="0">
                  <c:v>783</c:v>
                </c:pt>
                <c:pt idx="1">
                  <c:v>832</c:v>
                </c:pt>
                <c:pt idx="2">
                  <c:v>868</c:v>
                </c:pt>
                <c:pt idx="3">
                  <c:v>908</c:v>
                </c:pt>
                <c:pt idx="4">
                  <c:v>1023</c:v>
                </c:pt>
                <c:pt idx="5">
                  <c:v>690</c:v>
                </c:pt>
                <c:pt idx="6">
                  <c:v>715</c:v>
                </c:pt>
                <c:pt idx="7">
                  <c:v>814</c:v>
                </c:pt>
                <c:pt idx="8">
                  <c:v>942</c:v>
                </c:pt>
                <c:pt idx="9">
                  <c:v>986</c:v>
                </c:pt>
                <c:pt idx="10">
                  <c:v>962</c:v>
                </c:pt>
                <c:pt idx="11">
                  <c:v>826</c:v>
                </c:pt>
                <c:pt idx="12">
                  <c:v>1058</c:v>
                </c:pt>
                <c:pt idx="13">
                  <c:v>955</c:v>
                </c:pt>
                <c:pt idx="14">
                  <c:v>1030</c:v>
                </c:pt>
                <c:pt idx="15">
                  <c:v>1053</c:v>
                </c:pt>
                <c:pt idx="16">
                  <c:v>1090</c:v>
                </c:pt>
                <c:pt idx="17">
                  <c:v>926</c:v>
                </c:pt>
                <c:pt idx="18">
                  <c:v>943</c:v>
                </c:pt>
                <c:pt idx="19">
                  <c:v>1053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A4-4F1F-AD02-6BB83350E13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Лист1!$C$74:$C$99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Лист1!$J$74:$J$98</c:f>
              <c:numCache>
                <c:formatCode>0.0</c:formatCode>
                <c:ptCount val="25"/>
                <c:pt idx="0">
                  <c:v>870.51701172769208</c:v>
                </c:pt>
                <c:pt idx="1">
                  <c:v>780.56648485147775</c:v>
                </c:pt>
                <c:pt idx="2">
                  <c:v>805.06176854655587</c:v>
                </c:pt>
                <c:pt idx="3">
                  <c:v>831.55995682545586</c:v>
                </c:pt>
                <c:pt idx="4">
                  <c:v>922.95722904374975</c:v>
                </c:pt>
                <c:pt idx="5">
                  <c:v>826.89041229511247</c:v>
                </c:pt>
                <c:pt idx="6">
                  <c:v>852.14091039949017</c:v>
                </c:pt>
                <c:pt idx="7">
                  <c:v>879.48798920180593</c:v>
                </c:pt>
                <c:pt idx="8">
                  <c:v>975.39744635980742</c:v>
                </c:pt>
                <c:pt idx="9">
                  <c:v>873.2143397387473</c:v>
                </c:pt>
                <c:pt idx="10">
                  <c:v>899.22005225242447</c:v>
                </c:pt>
                <c:pt idx="11">
                  <c:v>927.41602157815601</c:v>
                </c:pt>
                <c:pt idx="12">
                  <c:v>1027.8376636758653</c:v>
                </c:pt>
                <c:pt idx="13">
                  <c:v>919.53826718238201</c:v>
                </c:pt>
                <c:pt idx="14">
                  <c:v>946.29919410535865</c:v>
                </c:pt>
                <c:pt idx="15">
                  <c:v>975.34405395450597</c:v>
                </c:pt>
                <c:pt idx="16">
                  <c:v>1080.277880991923</c:v>
                </c:pt>
                <c:pt idx="17">
                  <c:v>965.86219462601684</c:v>
                </c:pt>
                <c:pt idx="18">
                  <c:v>993.37833595829306</c:v>
                </c:pt>
                <c:pt idx="19">
                  <c:v>1023.2720863308562</c:v>
                </c:pt>
                <c:pt idx="20">
                  <c:v>1132.7442032952661</c:v>
                </c:pt>
                <c:pt idx="21">
                  <c:v>1012.2104714223984</c:v>
                </c:pt>
                <c:pt idx="22">
                  <c:v>1040.4835342282443</c:v>
                </c:pt>
                <c:pt idx="23">
                  <c:v>1071.2279786728445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A4-4F1F-AD02-6BB83350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13600"/>
        <c:axId val="126314016"/>
      </c:scatterChart>
      <c:valAx>
        <c:axId val="12631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14016"/>
        <c:crosses val="autoZero"/>
        <c:crossBetween val="midCat"/>
      </c:valAx>
      <c:valAx>
        <c:axId val="1263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31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Лист1!$E$103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Лист1!$E$104:$E$129</c:f>
              <c:numCache>
                <c:formatCode>General</c:formatCode>
                <c:ptCount val="26"/>
                <c:pt idx="0">
                  <c:v>783</c:v>
                </c:pt>
                <c:pt idx="1">
                  <c:v>832</c:v>
                </c:pt>
                <c:pt idx="2">
                  <c:v>868</c:v>
                </c:pt>
                <c:pt idx="3">
                  <c:v>908</c:v>
                </c:pt>
                <c:pt idx="4">
                  <c:v>1023</c:v>
                </c:pt>
                <c:pt idx="5">
                  <c:v>690</c:v>
                </c:pt>
                <c:pt idx="6">
                  <c:v>715</c:v>
                </c:pt>
                <c:pt idx="7">
                  <c:v>814</c:v>
                </c:pt>
                <c:pt idx="8">
                  <c:v>942</c:v>
                </c:pt>
                <c:pt idx="9">
                  <c:v>986</c:v>
                </c:pt>
                <c:pt idx="10">
                  <c:v>962</c:v>
                </c:pt>
                <c:pt idx="11">
                  <c:v>826</c:v>
                </c:pt>
                <c:pt idx="12">
                  <c:v>1058</c:v>
                </c:pt>
                <c:pt idx="13">
                  <c:v>955</c:v>
                </c:pt>
                <c:pt idx="14">
                  <c:v>1030</c:v>
                </c:pt>
                <c:pt idx="15">
                  <c:v>1053</c:v>
                </c:pt>
                <c:pt idx="16">
                  <c:v>1090</c:v>
                </c:pt>
                <c:pt idx="17">
                  <c:v>926</c:v>
                </c:pt>
                <c:pt idx="18">
                  <c:v>943</c:v>
                </c:pt>
                <c:pt idx="19">
                  <c:v>1053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E5-4B9A-A783-3DB97569066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Лист1!$C$104:$C$129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Лист1!$J$104:$J$129</c:f>
              <c:numCache>
                <c:formatCode>General</c:formatCode>
                <c:ptCount val="26"/>
                <c:pt idx="20">
                  <c:v>1077.8591999999999</c:v>
                </c:pt>
                <c:pt idx="21">
                  <c:v>1094.97982</c:v>
                </c:pt>
                <c:pt idx="22">
                  <c:v>1115.7675999999999</c:v>
                </c:pt>
                <c:pt idx="23">
                  <c:v>1083.90544</c:v>
                </c:pt>
                <c:pt idx="24">
                  <c:v>1099.45442</c:v>
                </c:pt>
                <c:pt idx="25">
                  <c:v>1139.36382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E5-4B9A-A783-3DB9756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18800"/>
        <c:axId val="116320464"/>
      </c:scatterChart>
      <c:valAx>
        <c:axId val="11631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320464"/>
        <c:crosses val="autoZero"/>
        <c:crossBetween val="midCat"/>
      </c:valAx>
      <c:valAx>
        <c:axId val="116320464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31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Лист1!$C$40:$C$59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регр!$C$25:$C$44</c:f>
              <c:numCache>
                <c:formatCode>General</c:formatCode>
                <c:ptCount val="20"/>
                <c:pt idx="0">
                  <c:v>-24.342857142857156</c:v>
                </c:pt>
                <c:pt idx="1">
                  <c:v>12.498496240601412</c:v>
                </c:pt>
                <c:pt idx="2">
                  <c:v>36.339849624060093</c:v>
                </c:pt>
                <c:pt idx="3">
                  <c:v>64.181203007518775</c:v>
                </c:pt>
                <c:pt idx="4">
                  <c:v>167.02255639097746</c:v>
                </c:pt>
                <c:pt idx="5">
                  <c:v>-178.13609022556398</c:v>
                </c:pt>
                <c:pt idx="6">
                  <c:v>-165.29473684210529</c:v>
                </c:pt>
                <c:pt idx="7">
                  <c:v>-78.453383458646613</c:v>
                </c:pt>
                <c:pt idx="8">
                  <c:v>37.387969924812069</c:v>
                </c:pt>
                <c:pt idx="9">
                  <c:v>69.229323308270637</c:v>
                </c:pt>
                <c:pt idx="10">
                  <c:v>33.070676691729318</c:v>
                </c:pt>
                <c:pt idx="11">
                  <c:v>-115.08796992481211</c:v>
                </c:pt>
                <c:pt idx="12">
                  <c:v>104.75338345864657</c:v>
                </c:pt>
                <c:pt idx="13">
                  <c:v>-10.405263157894751</c:v>
                </c:pt>
                <c:pt idx="14">
                  <c:v>52.43609022556393</c:v>
                </c:pt>
                <c:pt idx="15">
                  <c:v>63.277443609022612</c:v>
                </c:pt>
                <c:pt idx="16">
                  <c:v>88.11879699248118</c:v>
                </c:pt>
                <c:pt idx="17">
                  <c:v>-88.039849624060139</c:v>
                </c:pt>
                <c:pt idx="18">
                  <c:v>-83.198496240601571</c:v>
                </c:pt>
                <c:pt idx="19">
                  <c:v>14.64285714285711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C4-4DEB-9B57-469C4666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37312"/>
        <c:axId val="46835232"/>
      </c:scatterChart>
      <c:valAx>
        <c:axId val="4683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835232"/>
        <c:crosses val="autoZero"/>
        <c:crossBetween val="midCat"/>
      </c:valAx>
      <c:valAx>
        <c:axId val="46835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837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Лист1!$C$104:$C$123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Лист4!$C$26:$C$45</c:f>
              <c:numCache>
                <c:formatCode>General</c:formatCode>
                <c:ptCount val="20"/>
                <c:pt idx="0">
                  <c:v>-34.43115004674371</c:v>
                </c:pt>
                <c:pt idx="1">
                  <c:v>3.4721289055451052</c:v>
                </c:pt>
                <c:pt idx="2">
                  <c:v>28.37540785783392</c:v>
                </c:pt>
                <c:pt idx="3">
                  <c:v>57.278686810122736</c:v>
                </c:pt>
                <c:pt idx="4">
                  <c:v>161.18196576241155</c:v>
                </c:pt>
                <c:pt idx="5">
                  <c:v>-182.91475528529963</c:v>
                </c:pt>
                <c:pt idx="6">
                  <c:v>-142.8178374876079</c:v>
                </c:pt>
                <c:pt idx="7">
                  <c:v>-67.749441569566557</c:v>
                </c:pt>
                <c:pt idx="8">
                  <c:v>39.724127398377277</c:v>
                </c:pt>
                <c:pt idx="9">
                  <c:v>62.149950812504926</c:v>
                </c:pt>
                <c:pt idx="10">
                  <c:v>-3.0694549074196402</c:v>
                </c:pt>
                <c:pt idx="11">
                  <c:v>-62.941358599939235</c:v>
                </c:pt>
                <c:pt idx="12">
                  <c:v>151.41351064099888</c:v>
                </c:pt>
                <c:pt idx="13">
                  <c:v>11.385087136338825</c:v>
                </c:pt>
                <c:pt idx="14">
                  <c:v>41.760508366511999</c:v>
                </c:pt>
                <c:pt idx="15">
                  <c:v>42.138586226823463</c:v>
                </c:pt>
                <c:pt idx="16">
                  <c:v>74.328338502009046</c:v>
                </c:pt>
                <c:pt idx="17">
                  <c:v>-65.145033715954241</c:v>
                </c:pt>
                <c:pt idx="18">
                  <c:v>-120.01099688500017</c:v>
                </c:pt>
                <c:pt idx="19">
                  <c:v>5.8717300780535879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9D-4718-AE5B-54F0C8CF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18800"/>
        <c:axId val="116321712"/>
      </c:scatterChart>
      <c:valAx>
        <c:axId val="11631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321712"/>
        <c:crosses val="autoZero"/>
        <c:crossBetween val="midCat"/>
      </c:valAx>
      <c:valAx>
        <c:axId val="116321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318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yt-6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Лист1!$D$104:$D$123</c:f>
              <c:numCache>
                <c:formatCode>General</c:formatCode>
                <c:ptCount val="20"/>
                <c:pt idx="0">
                  <c:v>883</c:v>
                </c:pt>
                <c:pt idx="1">
                  <c:v>883</c:v>
                </c:pt>
                <c:pt idx="2">
                  <c:v>883</c:v>
                </c:pt>
                <c:pt idx="3">
                  <c:v>883</c:v>
                </c:pt>
                <c:pt idx="4">
                  <c:v>883</c:v>
                </c:pt>
                <c:pt idx="5">
                  <c:v>883</c:v>
                </c:pt>
                <c:pt idx="6">
                  <c:v>783</c:v>
                </c:pt>
                <c:pt idx="7">
                  <c:v>832</c:v>
                </c:pt>
                <c:pt idx="8">
                  <c:v>868</c:v>
                </c:pt>
                <c:pt idx="9">
                  <c:v>908</c:v>
                </c:pt>
                <c:pt idx="10">
                  <c:v>1023</c:v>
                </c:pt>
                <c:pt idx="11">
                  <c:v>690</c:v>
                </c:pt>
                <c:pt idx="12">
                  <c:v>715</c:v>
                </c:pt>
                <c:pt idx="13">
                  <c:v>814</c:v>
                </c:pt>
                <c:pt idx="14">
                  <c:v>942</c:v>
                </c:pt>
                <c:pt idx="15">
                  <c:v>986</c:v>
                </c:pt>
                <c:pt idx="16">
                  <c:v>962</c:v>
                </c:pt>
                <c:pt idx="17">
                  <c:v>826</c:v>
                </c:pt>
                <c:pt idx="18">
                  <c:v>1058</c:v>
                </c:pt>
                <c:pt idx="19">
                  <c:v>955</c:v>
                </c:pt>
              </c:numCache>
            </c:numRef>
          </c:xVal>
          <c:yVal>
            <c:numRef>
              <c:f>Лист4!$C$26:$C$45</c:f>
              <c:numCache>
                <c:formatCode>General</c:formatCode>
                <c:ptCount val="20"/>
                <c:pt idx="0">
                  <c:v>-34.43115004674371</c:v>
                </c:pt>
                <c:pt idx="1">
                  <c:v>3.4721289055451052</c:v>
                </c:pt>
                <c:pt idx="2">
                  <c:v>28.37540785783392</c:v>
                </c:pt>
                <c:pt idx="3">
                  <c:v>57.278686810122736</c:v>
                </c:pt>
                <c:pt idx="4">
                  <c:v>161.18196576241155</c:v>
                </c:pt>
                <c:pt idx="5">
                  <c:v>-182.91475528529963</c:v>
                </c:pt>
                <c:pt idx="6">
                  <c:v>-142.8178374876079</c:v>
                </c:pt>
                <c:pt idx="7">
                  <c:v>-67.749441569566557</c:v>
                </c:pt>
                <c:pt idx="8">
                  <c:v>39.724127398377277</c:v>
                </c:pt>
                <c:pt idx="9">
                  <c:v>62.149950812504926</c:v>
                </c:pt>
                <c:pt idx="10">
                  <c:v>-3.0694549074196402</c:v>
                </c:pt>
                <c:pt idx="11">
                  <c:v>-62.941358599939235</c:v>
                </c:pt>
                <c:pt idx="12">
                  <c:v>151.41351064099888</c:v>
                </c:pt>
                <c:pt idx="13">
                  <c:v>11.385087136338825</c:v>
                </c:pt>
                <c:pt idx="14">
                  <c:v>41.760508366511999</c:v>
                </c:pt>
                <c:pt idx="15">
                  <c:v>42.138586226823463</c:v>
                </c:pt>
                <c:pt idx="16">
                  <c:v>74.328338502009046</c:v>
                </c:pt>
                <c:pt idx="17">
                  <c:v>-65.145033715954241</c:v>
                </c:pt>
                <c:pt idx="18">
                  <c:v>-120.01099688500017</c:v>
                </c:pt>
                <c:pt idx="19">
                  <c:v>5.8717300780535879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AF-40A9-83A8-744975C4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20464"/>
        <c:axId val="116319632"/>
      </c:scatterChart>
      <c:valAx>
        <c:axId val="116320464"/>
        <c:scaling>
          <c:orientation val="minMax"/>
          <c:min val="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yt-6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319632"/>
        <c:crosses val="autoZero"/>
        <c:crossBetween val="midCat"/>
      </c:valAx>
      <c:valAx>
        <c:axId val="116319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320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 </a:t>
            </a:r>
            <a:r>
              <a:rPr lang="ru-RU"/>
              <a:t>График остатков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Лист5!$C$2:$C$22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'модель 3'!$C$25:$C$45</c:f>
              <c:numCache>
                <c:formatCode>General</c:formatCode>
                <c:ptCount val="21"/>
                <c:pt idx="0">
                  <c:v>1423.6139247624358</c:v>
                </c:pt>
                <c:pt idx="1">
                  <c:v>398.48456409721075</c:v>
                </c:pt>
                <c:pt idx="2">
                  <c:v>-291.63269864887752</c:v>
                </c:pt>
                <c:pt idx="3">
                  <c:v>-970.28922429804879</c:v>
                </c:pt>
                <c:pt idx="4">
                  <c:v>-1191.2704280006492</c:v>
                </c:pt>
                <c:pt idx="5">
                  <c:v>-1035.0677837283129</c:v>
                </c:pt>
                <c:pt idx="6">
                  <c:v>-559.93470178570533</c:v>
                </c:pt>
                <c:pt idx="7">
                  <c:v>-146.84493543808094</c:v>
                </c:pt>
                <c:pt idx="8">
                  <c:v>-25.732039788210386</c:v>
                </c:pt>
                <c:pt idx="9">
                  <c:v>126.97848076843366</c:v>
                </c:pt>
                <c:pt idx="10">
                  <c:v>38.689564913995127</c:v>
                </c:pt>
                <c:pt idx="11">
                  <c:v>569.40064905956024</c:v>
                </c:pt>
                <c:pt idx="12">
                  <c:v>1122.1117332051217</c:v>
                </c:pt>
                <c:pt idx="13">
                  <c:v>939.82281735068318</c:v>
                </c:pt>
                <c:pt idx="14">
                  <c:v>1871.5339014962483</c:v>
                </c:pt>
                <c:pt idx="15">
                  <c:v>572.24498564180976</c:v>
                </c:pt>
                <c:pt idx="16">
                  <c:v>-306.04393021262877</c:v>
                </c:pt>
                <c:pt idx="17">
                  <c:v>-752.33284606706002</c:v>
                </c:pt>
                <c:pt idx="18">
                  <c:v>-517.62176192150218</c:v>
                </c:pt>
                <c:pt idx="19">
                  <c:v>-1693.9106777759444</c:v>
                </c:pt>
                <c:pt idx="20">
                  <c:v>427.80040636962804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EF-4DA5-8626-450797B5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826640"/>
        <c:axId val="370824560"/>
      </c:scatterChart>
      <c:valAx>
        <c:axId val="37082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0824560"/>
        <c:crosses val="autoZero"/>
        <c:crossBetween val="midCat"/>
      </c:valAx>
      <c:valAx>
        <c:axId val="370824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Остатки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0826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465483</xdr:colOff>
      <xdr:row>3</xdr:row>
      <xdr:rowOff>120512</xdr:rowOff>
    </xdr:from>
    <xdr:to>
      <xdr:col>25</xdr:col>
      <xdr:colOff>137492</xdr:colOff>
      <xdr:row>17</xdr:row>
      <xdr:rowOff>63362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33617</xdr:colOff>
      <xdr:row>18</xdr:row>
      <xdr:rowOff>85165</xdr:rowOff>
    </xdr:from>
    <xdr:to>
      <xdr:col>22</xdr:col>
      <xdr:colOff>369794</xdr:colOff>
      <xdr:row>32</xdr:row>
      <xdr:rowOff>94130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302559</xdr:colOff>
      <xdr:row>40</xdr:row>
      <xdr:rowOff>96371</xdr:rowOff>
    </xdr:from>
    <xdr:to>
      <xdr:col>21</xdr:col>
      <xdr:colOff>33617</xdr:colOff>
      <xdr:row>54</xdr:row>
      <xdr:rowOff>15689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302559</xdr:colOff>
      <xdr:row>74</xdr:row>
      <xdr:rowOff>96371</xdr:rowOff>
    </xdr:from>
    <xdr:to>
      <xdr:col>21</xdr:col>
      <xdr:colOff>33617</xdr:colOff>
      <xdr:row>88</xdr:row>
      <xdr:rowOff>15689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96612</xdr:colOff>
      <xdr:row>101</xdr:row>
      <xdr:rowOff>36740</xdr:rowOff>
    </xdr:from>
    <xdr:to>
      <xdr:col>20</xdr:col>
      <xdr:colOff>379640</xdr:colOff>
      <xdr:row>114</xdr:row>
      <xdr:rowOff>136072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238124</xdr:colOff>
      <xdr:row>0</xdr:row>
      <xdr:rowOff>180975</xdr:rowOff>
    </xdr:from>
    <xdr:to>
      <xdr:col>19</xdr:col>
      <xdr:colOff>152399</xdr:colOff>
      <xdr:row>17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28575</xdr:rowOff>
    </xdr:from>
    <xdr:to>
      <xdr:col>17</xdr:col>
      <xdr:colOff>171449</xdr:colOff>
      <xdr:row>11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12</xdr:row>
      <xdr:rowOff>133350</xdr:rowOff>
    </xdr:from>
    <xdr:to>
      <xdr:col>18</xdr:col>
      <xdr:colOff>447675</xdr:colOff>
      <xdr:row>26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484255</xdr:colOff>
      <xdr:row>5</xdr:row>
      <xdr:rowOff>22411</xdr:rowOff>
    </xdr:from>
    <xdr:to>
      <xdr:col>27</xdr:col>
      <xdr:colOff>164887</xdr:colOff>
      <xdr:row>21</xdr:row>
      <xdr:rowOff>11205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197265</xdr:colOff>
      <xdr:row>27</xdr:row>
      <xdr:rowOff>26488</xdr:rowOff>
    </xdr:from>
    <xdr:to>
      <xdr:col>31</xdr:col>
      <xdr:colOff>472140</xdr:colOff>
      <xdr:row>47</xdr:row>
      <xdr:rowOff>127742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4310" y="5169988"/>
          <a:ext cx="5123966" cy="3945890"/>
        </a:xfrm>
        <a:prstGeom prst="rect">
          <a:avLst/>
        </a:prstGeom>
      </xdr:spPr>
    </xdr:pic>
    <xdr:clientData/>
  </xdr:twoCellAnchor>
  <xdr:twoCellAnchor>
    <xdr:from>
      <xdr:col>12</xdr:col>
      <xdr:colOff>311604</xdr:colOff>
      <xdr:row>45</xdr:row>
      <xdr:rowOff>185057</xdr:rowOff>
    </xdr:from>
    <xdr:to>
      <xdr:col>19</xdr:col>
      <xdr:colOff>597354</xdr:colOff>
      <xdr:row>60</xdr:row>
      <xdr:rowOff>70757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17</xdr:col>
      <xdr:colOff>180975</xdr:colOff>
      <xdr:row>15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12" zoomScaleNormal="100" workbookViewId="0">
      <selection activeCell="E23" sqref="E23:N23"/>
    </sheetView>
  </sheetViews>
  <sheetFormatPr defaultRowHeight="15" x14ac:dyDescent="0.25"/>
  <cols>
    <col min="1" max="1" width="9.140625" style="7"/>
    <col min="2" max="4" width="9.140625" style="5"/>
    <col min="7" max="7" width="13.140625" bestFit="1" customWidth="1"/>
    <col min="11" max="12" width="9.140625" style="5"/>
  </cols>
  <sheetData>
    <row r="1" spans="1:14" ht="15.75" thickBot="1" x14ac:dyDescent="0.3">
      <c r="A1" s="7" t="s">
        <v>2</v>
      </c>
      <c r="B1" s="5" t="s">
        <v>25</v>
      </c>
      <c r="C1" s="5" t="s">
        <v>0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75" thickBot="1" x14ac:dyDescent="0.3">
      <c r="A2" s="6">
        <v>2018</v>
      </c>
      <c r="B2" s="5">
        <v>1</v>
      </c>
      <c r="C2" s="1">
        <v>1</v>
      </c>
      <c r="D2" s="2">
        <v>783</v>
      </c>
    </row>
    <row r="3" spans="1:14" ht="15.75" thickBot="1" x14ac:dyDescent="0.3">
      <c r="A3" s="6"/>
      <c r="B3" s="5">
        <v>2</v>
      </c>
      <c r="C3" s="3">
        <v>2</v>
      </c>
      <c r="D3" s="4">
        <v>832</v>
      </c>
      <c r="E3" s="2">
        <v>783</v>
      </c>
    </row>
    <row r="4" spans="1:14" ht="15.75" thickBot="1" x14ac:dyDescent="0.3">
      <c r="A4" s="6"/>
      <c r="B4" s="5">
        <v>3</v>
      </c>
      <c r="C4" s="3">
        <v>3</v>
      </c>
      <c r="D4" s="4">
        <v>868</v>
      </c>
      <c r="E4" s="4">
        <v>832</v>
      </c>
      <c r="F4" s="2">
        <v>783</v>
      </c>
    </row>
    <row r="5" spans="1:14" ht="15.75" thickBot="1" x14ac:dyDescent="0.3">
      <c r="A5" s="6"/>
      <c r="B5" s="5">
        <v>4</v>
      </c>
      <c r="C5" s="3">
        <v>4</v>
      </c>
      <c r="D5" s="4">
        <v>908</v>
      </c>
      <c r="E5" s="4">
        <v>868</v>
      </c>
      <c r="F5" s="4">
        <v>832</v>
      </c>
      <c r="G5" s="2">
        <v>783</v>
      </c>
    </row>
    <row r="6" spans="1:14" ht="15.75" thickBot="1" x14ac:dyDescent="0.3">
      <c r="A6" s="6">
        <v>2019</v>
      </c>
      <c r="B6" s="5">
        <v>1</v>
      </c>
      <c r="C6" s="3">
        <v>5</v>
      </c>
      <c r="D6" s="4">
        <v>1023</v>
      </c>
      <c r="E6" s="4">
        <v>908</v>
      </c>
      <c r="F6" s="4">
        <v>868</v>
      </c>
      <c r="G6" s="4">
        <v>832</v>
      </c>
      <c r="H6" s="2">
        <v>783</v>
      </c>
    </row>
    <row r="7" spans="1:14" ht="15.75" thickBot="1" x14ac:dyDescent="0.3">
      <c r="A7" s="6"/>
      <c r="B7" s="5">
        <v>2</v>
      </c>
      <c r="C7" s="3">
        <v>6</v>
      </c>
      <c r="D7" s="4">
        <v>690</v>
      </c>
      <c r="E7" s="4">
        <v>1023</v>
      </c>
      <c r="F7" s="4">
        <v>908</v>
      </c>
      <c r="G7" s="4">
        <v>868</v>
      </c>
      <c r="H7" s="4">
        <v>832</v>
      </c>
      <c r="I7" s="2">
        <v>783</v>
      </c>
    </row>
    <row r="8" spans="1:14" ht="15.75" thickBot="1" x14ac:dyDescent="0.3">
      <c r="A8" s="6"/>
      <c r="B8" s="5">
        <v>3</v>
      </c>
      <c r="C8" s="3">
        <v>7</v>
      </c>
      <c r="D8" s="4">
        <v>715</v>
      </c>
      <c r="E8" s="4">
        <v>690</v>
      </c>
      <c r="F8" s="4">
        <v>1023</v>
      </c>
      <c r="G8" s="4">
        <v>908</v>
      </c>
      <c r="H8" s="4">
        <v>868</v>
      </c>
      <c r="I8" s="4">
        <v>832</v>
      </c>
      <c r="J8" s="2">
        <v>783</v>
      </c>
    </row>
    <row r="9" spans="1:14" ht="15.75" thickBot="1" x14ac:dyDescent="0.3">
      <c r="A9" s="6"/>
      <c r="B9" s="5">
        <v>4</v>
      </c>
      <c r="C9" s="3">
        <v>8</v>
      </c>
      <c r="D9" s="4">
        <v>814</v>
      </c>
      <c r="E9" s="4">
        <v>715</v>
      </c>
      <c r="F9" s="4">
        <v>690</v>
      </c>
      <c r="G9" s="4">
        <v>1023</v>
      </c>
      <c r="H9" s="4">
        <v>908</v>
      </c>
      <c r="I9" s="4">
        <v>868</v>
      </c>
      <c r="J9" s="4">
        <v>832</v>
      </c>
      <c r="K9" s="2">
        <v>783</v>
      </c>
    </row>
    <row r="10" spans="1:14" ht="15.75" thickBot="1" x14ac:dyDescent="0.3">
      <c r="A10" s="6">
        <v>2020</v>
      </c>
      <c r="B10" s="5">
        <v>1</v>
      </c>
      <c r="C10" s="3">
        <v>9</v>
      </c>
      <c r="D10" s="4">
        <v>942</v>
      </c>
      <c r="E10" s="4">
        <v>814</v>
      </c>
      <c r="F10" s="4">
        <v>715</v>
      </c>
      <c r="G10" s="4">
        <v>690</v>
      </c>
      <c r="H10" s="4">
        <v>1023</v>
      </c>
      <c r="I10" s="4">
        <v>908</v>
      </c>
      <c r="J10" s="4">
        <v>868</v>
      </c>
      <c r="K10" s="4">
        <v>832</v>
      </c>
      <c r="L10" s="2">
        <v>783</v>
      </c>
    </row>
    <row r="11" spans="1:14" ht="15.75" thickBot="1" x14ac:dyDescent="0.3">
      <c r="A11" s="6"/>
      <c r="B11" s="5">
        <v>2</v>
      </c>
      <c r="C11" s="3">
        <v>10</v>
      </c>
      <c r="D11" s="4">
        <v>986</v>
      </c>
      <c r="E11" s="4">
        <v>942</v>
      </c>
      <c r="F11" s="4">
        <v>814</v>
      </c>
      <c r="G11" s="4">
        <v>715</v>
      </c>
      <c r="H11" s="4">
        <v>690</v>
      </c>
      <c r="I11" s="4">
        <v>1023</v>
      </c>
      <c r="J11" s="4">
        <v>908</v>
      </c>
      <c r="K11" s="4">
        <v>868</v>
      </c>
      <c r="L11" s="4">
        <v>832</v>
      </c>
      <c r="M11" s="2">
        <v>783</v>
      </c>
    </row>
    <row r="12" spans="1:14" ht="15.75" thickBot="1" x14ac:dyDescent="0.3">
      <c r="A12" s="6"/>
      <c r="B12" s="5">
        <v>3</v>
      </c>
      <c r="C12" s="3">
        <v>11</v>
      </c>
      <c r="D12" s="4">
        <v>962</v>
      </c>
      <c r="E12" s="4">
        <v>986</v>
      </c>
      <c r="F12" s="4">
        <v>942</v>
      </c>
      <c r="G12" s="4">
        <v>814</v>
      </c>
      <c r="H12" s="4">
        <v>715</v>
      </c>
      <c r="I12" s="4">
        <v>690</v>
      </c>
      <c r="J12" s="4">
        <v>1023</v>
      </c>
      <c r="K12" s="4">
        <v>908</v>
      </c>
      <c r="L12" s="4">
        <v>868</v>
      </c>
      <c r="M12" s="4">
        <v>832</v>
      </c>
      <c r="N12" s="2">
        <v>783</v>
      </c>
    </row>
    <row r="13" spans="1:14" ht="15.75" thickBot="1" x14ac:dyDescent="0.3">
      <c r="A13" s="6"/>
      <c r="B13" s="5">
        <v>4</v>
      </c>
      <c r="C13" s="3">
        <v>12</v>
      </c>
      <c r="D13" s="4">
        <v>826</v>
      </c>
      <c r="E13" s="4">
        <v>962</v>
      </c>
      <c r="F13" s="4">
        <v>986</v>
      </c>
      <c r="G13" s="4">
        <v>942</v>
      </c>
      <c r="H13" s="4">
        <v>814</v>
      </c>
      <c r="I13" s="4">
        <v>715</v>
      </c>
      <c r="J13" s="4">
        <v>690</v>
      </c>
      <c r="K13" s="4">
        <v>1023</v>
      </c>
      <c r="L13" s="4">
        <v>908</v>
      </c>
      <c r="M13" s="4">
        <v>868</v>
      </c>
      <c r="N13" s="4">
        <v>832</v>
      </c>
    </row>
    <row r="14" spans="1:14" ht="15.75" thickBot="1" x14ac:dyDescent="0.3">
      <c r="A14" s="6">
        <v>2021</v>
      </c>
      <c r="B14" s="5">
        <v>1</v>
      </c>
      <c r="C14" s="3">
        <v>13</v>
      </c>
      <c r="D14" s="4">
        <v>1058</v>
      </c>
      <c r="E14" s="4">
        <v>826</v>
      </c>
      <c r="F14" s="4">
        <v>962</v>
      </c>
      <c r="G14" s="4">
        <v>986</v>
      </c>
      <c r="H14" s="4">
        <v>942</v>
      </c>
      <c r="I14" s="4">
        <v>814</v>
      </c>
      <c r="J14" s="4">
        <v>715</v>
      </c>
      <c r="K14" s="4">
        <v>690</v>
      </c>
      <c r="L14" s="4">
        <v>1023</v>
      </c>
      <c r="M14" s="4">
        <v>908</v>
      </c>
      <c r="N14" s="4">
        <v>868</v>
      </c>
    </row>
    <row r="15" spans="1:14" ht="15.75" thickBot="1" x14ac:dyDescent="0.3">
      <c r="A15" s="6"/>
      <c r="B15" s="5">
        <v>2</v>
      </c>
      <c r="C15" s="3">
        <v>14</v>
      </c>
      <c r="D15" s="4">
        <v>955</v>
      </c>
      <c r="E15" s="4">
        <v>1058</v>
      </c>
      <c r="F15" s="4">
        <v>826</v>
      </c>
      <c r="G15" s="4">
        <v>962</v>
      </c>
      <c r="H15" s="4">
        <v>986</v>
      </c>
      <c r="I15" s="4">
        <v>942</v>
      </c>
      <c r="J15" s="4">
        <v>814</v>
      </c>
      <c r="K15" s="4">
        <v>715</v>
      </c>
      <c r="L15" s="4">
        <v>690</v>
      </c>
      <c r="M15" s="4">
        <v>1023</v>
      </c>
      <c r="N15" s="4">
        <v>908</v>
      </c>
    </row>
    <row r="16" spans="1:14" ht="15.75" thickBot="1" x14ac:dyDescent="0.3">
      <c r="A16" s="6"/>
      <c r="B16" s="5">
        <v>3</v>
      </c>
      <c r="C16" s="3">
        <v>15</v>
      </c>
      <c r="D16" s="4">
        <v>1030</v>
      </c>
      <c r="E16" s="4">
        <v>955</v>
      </c>
      <c r="F16" s="4">
        <v>1058</v>
      </c>
      <c r="G16" s="4">
        <v>826</v>
      </c>
      <c r="H16" s="4">
        <v>962</v>
      </c>
      <c r="I16" s="4">
        <v>986</v>
      </c>
      <c r="J16" s="4">
        <v>942</v>
      </c>
      <c r="K16" s="4">
        <v>814</v>
      </c>
      <c r="L16" s="4">
        <v>715</v>
      </c>
      <c r="M16" s="4">
        <v>690</v>
      </c>
      <c r="N16" s="4">
        <v>1023</v>
      </c>
    </row>
    <row r="17" spans="1:14" ht="15.75" thickBot="1" x14ac:dyDescent="0.3">
      <c r="A17" s="6"/>
      <c r="B17" s="5">
        <v>4</v>
      </c>
      <c r="C17" s="3">
        <v>16</v>
      </c>
      <c r="D17" s="4">
        <v>1053</v>
      </c>
      <c r="E17" s="4">
        <v>1030</v>
      </c>
      <c r="F17" s="4">
        <v>955</v>
      </c>
      <c r="G17" s="4">
        <v>1058</v>
      </c>
      <c r="H17" s="4">
        <v>826</v>
      </c>
      <c r="I17" s="4">
        <v>962</v>
      </c>
      <c r="J17" s="4">
        <v>986</v>
      </c>
      <c r="K17" s="4">
        <v>942</v>
      </c>
      <c r="L17" s="4">
        <v>814</v>
      </c>
      <c r="M17" s="4">
        <v>715</v>
      </c>
      <c r="N17" s="4">
        <v>690</v>
      </c>
    </row>
    <row r="18" spans="1:14" ht="15.75" thickBot="1" x14ac:dyDescent="0.3">
      <c r="A18" s="6">
        <v>2022</v>
      </c>
      <c r="B18" s="5">
        <v>1</v>
      </c>
      <c r="C18" s="3">
        <v>17</v>
      </c>
      <c r="D18" s="4">
        <v>1090</v>
      </c>
      <c r="E18" s="4">
        <v>1053</v>
      </c>
      <c r="F18" s="4">
        <v>1030</v>
      </c>
      <c r="G18" s="4">
        <v>955</v>
      </c>
      <c r="H18" s="4">
        <v>1058</v>
      </c>
      <c r="I18" s="4">
        <v>826</v>
      </c>
      <c r="J18" s="4">
        <v>962</v>
      </c>
      <c r="K18" s="4">
        <v>986</v>
      </c>
      <c r="L18" s="4">
        <v>942</v>
      </c>
      <c r="M18" s="4">
        <v>814</v>
      </c>
      <c r="N18" s="4">
        <v>715</v>
      </c>
    </row>
    <row r="19" spans="1:14" ht="15.75" thickBot="1" x14ac:dyDescent="0.3">
      <c r="A19" s="6"/>
      <c r="B19" s="5">
        <v>2</v>
      </c>
      <c r="C19" s="3">
        <v>18</v>
      </c>
      <c r="D19" s="4">
        <v>926</v>
      </c>
      <c r="E19" s="4">
        <v>1090</v>
      </c>
      <c r="F19" s="4">
        <v>1053</v>
      </c>
      <c r="G19" s="4">
        <v>1030</v>
      </c>
      <c r="H19" s="4">
        <v>955</v>
      </c>
      <c r="I19" s="4">
        <v>1058</v>
      </c>
      <c r="J19" s="4">
        <v>826</v>
      </c>
      <c r="K19" s="4">
        <v>962</v>
      </c>
      <c r="L19" s="4">
        <v>986</v>
      </c>
      <c r="M19" s="4">
        <v>942</v>
      </c>
      <c r="N19" s="4">
        <v>814</v>
      </c>
    </row>
    <row r="20" spans="1:14" ht="15.75" thickBot="1" x14ac:dyDescent="0.3">
      <c r="A20" s="6"/>
      <c r="B20" s="5">
        <v>3</v>
      </c>
      <c r="C20" s="3">
        <v>19</v>
      </c>
      <c r="D20" s="4">
        <v>943</v>
      </c>
      <c r="E20" s="4">
        <v>926</v>
      </c>
      <c r="F20" s="4">
        <v>1090</v>
      </c>
      <c r="G20" s="4">
        <v>1053</v>
      </c>
      <c r="H20" s="4">
        <v>1030</v>
      </c>
      <c r="I20" s="4">
        <v>955</v>
      </c>
      <c r="J20" s="4">
        <v>1058</v>
      </c>
      <c r="K20" s="4">
        <v>826</v>
      </c>
      <c r="L20" s="4">
        <v>962</v>
      </c>
      <c r="M20" s="4">
        <v>986</v>
      </c>
      <c r="N20" s="4">
        <v>942</v>
      </c>
    </row>
    <row r="21" spans="1:14" ht="15.75" thickBot="1" x14ac:dyDescent="0.3">
      <c r="A21" s="6"/>
      <c r="B21" s="5">
        <v>4</v>
      </c>
      <c r="C21" s="3">
        <v>20</v>
      </c>
      <c r="D21" s="4">
        <v>1053</v>
      </c>
      <c r="E21" s="4">
        <v>943</v>
      </c>
      <c r="F21" s="4">
        <v>926</v>
      </c>
      <c r="G21" s="4">
        <v>1090</v>
      </c>
      <c r="H21" s="4">
        <v>1053</v>
      </c>
      <c r="I21" s="4">
        <v>1030</v>
      </c>
      <c r="J21" s="4">
        <v>955</v>
      </c>
      <c r="K21" s="4">
        <v>1058</v>
      </c>
      <c r="L21" s="4">
        <v>826</v>
      </c>
      <c r="M21" s="4">
        <v>962</v>
      </c>
      <c r="N21" s="4">
        <v>986</v>
      </c>
    </row>
    <row r="23" spans="1:14" s="5" customFormat="1" ht="18" x14ac:dyDescent="0.35">
      <c r="A23" s="7"/>
      <c r="E23" s="5" t="s">
        <v>15</v>
      </c>
      <c r="F23" s="5" t="s">
        <v>16</v>
      </c>
      <c r="G23" s="5" t="s">
        <v>17</v>
      </c>
      <c r="H23" s="5" t="s">
        <v>18</v>
      </c>
      <c r="I23" s="5" t="s">
        <v>19</v>
      </c>
      <c r="J23" s="5" t="s">
        <v>20</v>
      </c>
      <c r="K23" s="5" t="s">
        <v>21</v>
      </c>
      <c r="L23" s="5" t="s">
        <v>22</v>
      </c>
      <c r="M23" s="5" t="s">
        <v>23</v>
      </c>
      <c r="N23" s="5" t="s">
        <v>24</v>
      </c>
    </row>
    <row r="24" spans="1:14" x14ac:dyDescent="0.25">
      <c r="D24" s="5" t="s">
        <v>14</v>
      </c>
      <c r="E24" s="8">
        <f>CORREL($D$2:$D$21,E2:E21)</f>
        <v>0.40556354784235127</v>
      </c>
      <c r="F24" s="8">
        <f>CORREL($D$2:$D$21,F2:F21)</f>
        <v>0.17173306756994475</v>
      </c>
      <c r="G24" s="8">
        <f>CORREL($D$2:$D$21,G2:G21)</f>
        <v>0.10335992571204179</v>
      </c>
      <c r="H24" s="8">
        <f>CORREL($D$2:$D$21,H2:H21)</f>
        <v>0.25106662766466031</v>
      </c>
      <c r="I24" s="8">
        <f>CORREL($D$2:$D$21,I2:I21)</f>
        <v>0.38890728170438471</v>
      </c>
      <c r="J24" s="8">
        <f>CORREL($D$2:$D$21,J2:J21)</f>
        <v>0.46440079710261845</v>
      </c>
      <c r="K24" s="17">
        <f>CORREL($D$2:$D$21,K2:K21)</f>
        <v>6.6346431472993891E-2</v>
      </c>
      <c r="L24" s="17">
        <f>CORREL($D$2:$D$21,L2:L21)</f>
        <v>-3.0252841248185454E-2</v>
      </c>
      <c r="M24" s="8">
        <f>CORREL($D$2:$D$21,M2:M21)</f>
        <v>-0.32998260558098885</v>
      </c>
      <c r="N24" s="8">
        <f>CORREL($D$2:$D$21,N2:N21)</f>
        <v>-7.5009869910125024E-2</v>
      </c>
    </row>
    <row r="38" spans="2:12" x14ac:dyDescent="0.25">
      <c r="E38" t="s">
        <v>55</v>
      </c>
    </row>
    <row r="39" spans="2:12" ht="15.75" thickBot="1" x14ac:dyDescent="0.3">
      <c r="B39" s="5" t="s">
        <v>1</v>
      </c>
      <c r="C39" s="5" t="s">
        <v>0</v>
      </c>
      <c r="D39" s="5" t="s">
        <v>3</v>
      </c>
      <c r="E39" s="5" t="s">
        <v>54</v>
      </c>
      <c r="F39" s="5" t="s">
        <v>56</v>
      </c>
      <c r="G39" s="5"/>
      <c r="H39" s="5"/>
      <c r="J39" t="s">
        <v>57</v>
      </c>
      <c r="K39" s="5" t="s">
        <v>58</v>
      </c>
      <c r="L39" s="5" t="s">
        <v>59</v>
      </c>
    </row>
    <row r="40" spans="2:12" ht="15.75" thickBot="1" x14ac:dyDescent="0.3">
      <c r="B40" s="5">
        <v>1</v>
      </c>
      <c r="C40" s="1">
        <v>1</v>
      </c>
      <c r="D40" s="2">
        <v>783</v>
      </c>
      <c r="E40" s="15">
        <v>807.34285714285716</v>
      </c>
      <c r="F40" s="16">
        <f>D40/E40</f>
        <v>0.96984817921223054</v>
      </c>
      <c r="G40" s="5">
        <f>GEOMEAN(F40,F46,F52,F58)</f>
        <v>0.94675062685079903</v>
      </c>
      <c r="H40" s="1">
        <v>1</v>
      </c>
      <c r="J40" s="14">
        <f>E40*G40</f>
        <v>764.35235608351513</v>
      </c>
      <c r="K40" s="15">
        <f>(D40-J40)</f>
        <v>18.647643916484867</v>
      </c>
      <c r="L40" s="18">
        <f>ABS(D40-J40)/D40*100</f>
        <v>2.381563718580443</v>
      </c>
    </row>
    <row r="41" spans="2:12" ht="15.75" thickBot="1" x14ac:dyDescent="0.3">
      <c r="B41" s="5">
        <v>2</v>
      </c>
      <c r="C41" s="3">
        <v>2</v>
      </c>
      <c r="D41" s="4">
        <v>832</v>
      </c>
      <c r="E41" s="15">
        <v>819.50150375939859</v>
      </c>
      <c r="F41" s="16">
        <f t="shared" ref="F41:F59" si="0">D41/E41</f>
        <v>1.0152513402150765</v>
      </c>
      <c r="G41" s="5">
        <f>GEOMEAN(F41,F47,F53,F59)</f>
        <v>0.98174102677171227</v>
      </c>
      <c r="H41" s="3">
        <v>2</v>
      </c>
      <c r="J41" s="14">
        <f t="shared" ref="J41:J59" si="1">E41*G41</f>
        <v>804.53824774171414</v>
      </c>
      <c r="K41" s="15">
        <f t="shared" ref="K41:K59" si="2">(D41-J41)</f>
        <v>27.461752258285856</v>
      </c>
      <c r="L41" s="18">
        <f t="shared" ref="L41:L59" si="3">ABS(D41-J41)/D41*100</f>
        <v>3.3006913771978188</v>
      </c>
    </row>
    <row r="42" spans="2:12" ht="15.75" thickBot="1" x14ac:dyDescent="0.3">
      <c r="B42" s="5">
        <v>3</v>
      </c>
      <c r="C42" s="3">
        <v>3</v>
      </c>
      <c r="D42" s="4">
        <v>868</v>
      </c>
      <c r="E42" s="15">
        <v>831.66015037593991</v>
      </c>
      <c r="F42" s="16">
        <f t="shared" si="0"/>
        <v>1.0436955523330451</v>
      </c>
      <c r="G42" s="5">
        <f>GEOMEAN(F42,F48,F54)</f>
        <v>1.0462082664180821</v>
      </c>
      <c r="H42" s="3">
        <v>3</v>
      </c>
      <c r="J42" s="14">
        <f t="shared" si="1"/>
        <v>870.08972417381358</v>
      </c>
      <c r="K42" s="15">
        <f t="shared" si="2"/>
        <v>-2.089724173813579</v>
      </c>
      <c r="L42" s="18">
        <f t="shared" si="3"/>
        <v>0.24075163292783169</v>
      </c>
    </row>
    <row r="43" spans="2:12" ht="15.75" thickBot="1" x14ac:dyDescent="0.3">
      <c r="B43" s="5">
        <v>4</v>
      </c>
      <c r="C43" s="3">
        <v>4</v>
      </c>
      <c r="D43" s="4">
        <v>908</v>
      </c>
      <c r="E43" s="15">
        <v>843.81879699248123</v>
      </c>
      <c r="F43" s="16">
        <f t="shared" si="0"/>
        <v>1.0760604092208801</v>
      </c>
      <c r="G43" s="5">
        <f>GEOMEAN(F43,F49,F55)</f>
        <v>1.0718217992913286</v>
      </c>
      <c r="H43" s="3">
        <v>4</v>
      </c>
      <c r="J43" s="14">
        <f t="shared" si="1"/>
        <v>904.42338126832556</v>
      </c>
      <c r="K43" s="15">
        <f t="shared" si="2"/>
        <v>3.5766187316744436</v>
      </c>
      <c r="L43" s="18">
        <f t="shared" si="3"/>
        <v>0.3939007413738374</v>
      </c>
    </row>
    <row r="44" spans="2:12" ht="15.75" thickBot="1" x14ac:dyDescent="0.3">
      <c r="B44" s="5">
        <v>1</v>
      </c>
      <c r="C44" s="3">
        <v>5</v>
      </c>
      <c r="D44" s="4">
        <v>1023</v>
      </c>
      <c r="E44" s="15">
        <v>855.97744360902254</v>
      </c>
      <c r="F44" s="16">
        <f t="shared" si="0"/>
        <v>1.1951249505907156</v>
      </c>
      <c r="G44" s="5">
        <f>GEOMEAN(F44,F50,F56)</f>
        <v>1.1042616609676164</v>
      </c>
      <c r="H44" s="3">
        <v>5</v>
      </c>
      <c r="J44" s="14">
        <f t="shared" si="1"/>
        <v>945.22307363051345</v>
      </c>
      <c r="K44" s="15">
        <f t="shared" si="2"/>
        <v>77.776926369486546</v>
      </c>
      <c r="L44" s="18">
        <f t="shared" si="3"/>
        <v>7.6028276021003469</v>
      </c>
    </row>
    <row r="45" spans="2:12" ht="15.75" thickBot="1" x14ac:dyDescent="0.3">
      <c r="B45" s="5">
        <v>2</v>
      </c>
      <c r="C45" s="3">
        <v>6</v>
      </c>
      <c r="D45" s="4">
        <v>690</v>
      </c>
      <c r="E45" s="15">
        <v>868.13609022556398</v>
      </c>
      <c r="F45" s="16">
        <f t="shared" si="0"/>
        <v>0.79480626110212782</v>
      </c>
      <c r="G45" s="5">
        <f>GEOMEAN(F45,F51,F57)</f>
        <v>0.86044349677983711</v>
      </c>
      <c r="H45" s="3">
        <v>6</v>
      </c>
      <c r="J45" s="14">
        <f t="shared" si="1"/>
        <v>746.98205315446046</v>
      </c>
      <c r="K45" s="15">
        <f t="shared" si="2"/>
        <v>-56.982053154460459</v>
      </c>
      <c r="L45" s="18">
        <f t="shared" si="3"/>
        <v>8.258268573110211</v>
      </c>
    </row>
    <row r="46" spans="2:12" ht="15.75" thickBot="1" x14ac:dyDescent="0.3">
      <c r="B46" s="5">
        <v>3</v>
      </c>
      <c r="C46" s="3">
        <v>7</v>
      </c>
      <c r="D46" s="4">
        <v>715</v>
      </c>
      <c r="E46" s="15">
        <v>880.29473684210529</v>
      </c>
      <c r="F46" s="16">
        <f t="shared" si="0"/>
        <v>0.81222796192662738</v>
      </c>
      <c r="G46" s="5">
        <v>0.94675062685079903</v>
      </c>
      <c r="H46" s="1">
        <v>1</v>
      </c>
      <c r="J46" s="14">
        <f t="shared" si="1"/>
        <v>833.4195939187224</v>
      </c>
      <c r="K46" s="15">
        <f t="shared" si="2"/>
        <v>-118.4195939187224</v>
      </c>
      <c r="L46" s="18">
        <f t="shared" si="3"/>
        <v>16.562180967653482</v>
      </c>
    </row>
    <row r="47" spans="2:12" ht="15.75" thickBot="1" x14ac:dyDescent="0.3">
      <c r="B47" s="5">
        <v>4</v>
      </c>
      <c r="C47" s="3">
        <v>8</v>
      </c>
      <c r="D47" s="4">
        <v>814</v>
      </c>
      <c r="E47" s="15">
        <v>892.45338345864661</v>
      </c>
      <c r="F47" s="16">
        <f t="shared" si="0"/>
        <v>0.91209245781039505</v>
      </c>
      <c r="G47" s="5">
        <v>0.98174102677171227</v>
      </c>
      <c r="H47" s="3">
        <v>2</v>
      </c>
      <c r="J47" s="14">
        <f t="shared" si="1"/>
        <v>876.15810102258035</v>
      </c>
      <c r="K47" s="15">
        <f t="shared" si="2"/>
        <v>-62.158101022580354</v>
      </c>
      <c r="L47" s="18">
        <f t="shared" si="3"/>
        <v>7.6361303467543422</v>
      </c>
    </row>
    <row r="48" spans="2:12" ht="15.75" thickBot="1" x14ac:dyDescent="0.3">
      <c r="B48" s="5">
        <v>1</v>
      </c>
      <c r="C48" s="3">
        <v>9</v>
      </c>
      <c r="D48" s="4">
        <v>942</v>
      </c>
      <c r="E48" s="15">
        <v>904.61203007518793</v>
      </c>
      <c r="F48" s="16">
        <f t="shared" si="0"/>
        <v>1.0413303921258978</v>
      </c>
      <c r="G48" s="5">
        <v>1.0462082664180821</v>
      </c>
      <c r="H48" s="3">
        <v>3</v>
      </c>
      <c r="J48" s="14">
        <f t="shared" si="1"/>
        <v>946.41258376590429</v>
      </c>
      <c r="K48" s="15">
        <f t="shared" si="2"/>
        <v>-4.4125837659042872</v>
      </c>
      <c r="L48" s="18">
        <f t="shared" si="3"/>
        <v>0.46842715136988189</v>
      </c>
    </row>
    <row r="49" spans="2:12" ht="15.75" thickBot="1" x14ac:dyDescent="0.3">
      <c r="B49" s="5">
        <v>2</v>
      </c>
      <c r="C49" s="3">
        <v>10</v>
      </c>
      <c r="D49" s="4">
        <v>986</v>
      </c>
      <c r="E49" s="15">
        <v>916.77067669172936</v>
      </c>
      <c r="F49" s="16">
        <f t="shared" si="0"/>
        <v>1.0755143298846475</v>
      </c>
      <c r="G49" s="5">
        <v>1.0718217992913286</v>
      </c>
      <c r="H49" s="3">
        <v>4</v>
      </c>
      <c r="J49" s="14">
        <f t="shared" si="1"/>
        <v>982.61479622925822</v>
      </c>
      <c r="K49" s="15">
        <f t="shared" si="2"/>
        <v>3.3852037707417821</v>
      </c>
      <c r="L49" s="18">
        <f t="shared" si="3"/>
        <v>0.34332695443628619</v>
      </c>
    </row>
    <row r="50" spans="2:12" ht="15.75" thickBot="1" x14ac:dyDescent="0.3">
      <c r="B50" s="5">
        <v>3</v>
      </c>
      <c r="C50" s="3">
        <v>11</v>
      </c>
      <c r="D50" s="4">
        <v>962</v>
      </c>
      <c r="E50" s="15">
        <v>928.92932330827068</v>
      </c>
      <c r="F50" s="16">
        <f t="shared" si="0"/>
        <v>1.0356008534362464</v>
      </c>
      <c r="G50" s="5">
        <v>1.1042616609676164</v>
      </c>
      <c r="H50" s="3">
        <v>5</v>
      </c>
      <c r="J50" s="14">
        <f t="shared" si="1"/>
        <v>1025.7810374779149</v>
      </c>
      <c r="K50" s="15">
        <f t="shared" si="2"/>
        <v>-63.781037477914879</v>
      </c>
      <c r="L50" s="18">
        <f t="shared" si="3"/>
        <v>6.630045475874728</v>
      </c>
    </row>
    <row r="51" spans="2:12" ht="15.75" thickBot="1" x14ac:dyDescent="0.3">
      <c r="B51" s="5">
        <v>4</v>
      </c>
      <c r="C51" s="3">
        <v>12</v>
      </c>
      <c r="D51" s="4">
        <v>826</v>
      </c>
      <c r="E51" s="15">
        <v>941.08796992481211</v>
      </c>
      <c r="F51" s="16">
        <f t="shared" si="0"/>
        <v>0.87770753255510536</v>
      </c>
      <c r="G51" s="5">
        <v>0.86044349677983711</v>
      </c>
      <c r="H51" s="3">
        <v>6</v>
      </c>
      <c r="J51" s="14">
        <f t="shared" si="1"/>
        <v>809.75302361954357</v>
      </c>
      <c r="K51" s="15">
        <f t="shared" si="2"/>
        <v>16.246976380456431</v>
      </c>
      <c r="L51" s="18">
        <f t="shared" si="3"/>
        <v>1.9669462930334662</v>
      </c>
    </row>
    <row r="52" spans="2:12" ht="15.75" thickBot="1" x14ac:dyDescent="0.3">
      <c r="B52" s="5">
        <v>1</v>
      </c>
      <c r="C52" s="3">
        <v>13</v>
      </c>
      <c r="D52" s="4">
        <v>1058</v>
      </c>
      <c r="E52" s="15">
        <v>953.24661654135343</v>
      </c>
      <c r="F52" s="16">
        <f t="shared" si="0"/>
        <v>1.1098911673442087</v>
      </c>
      <c r="G52" s="5">
        <v>0.94675062685079903</v>
      </c>
      <c r="H52" s="1">
        <v>1</v>
      </c>
      <c r="J52" s="14">
        <f t="shared" si="1"/>
        <v>902.48683175392966</v>
      </c>
      <c r="K52" s="15">
        <f t="shared" si="2"/>
        <v>155.51316824607034</v>
      </c>
      <c r="L52" s="18">
        <f t="shared" si="3"/>
        <v>14.698787168815722</v>
      </c>
    </row>
    <row r="53" spans="2:12" ht="15.75" thickBot="1" x14ac:dyDescent="0.3">
      <c r="B53" s="5">
        <v>2</v>
      </c>
      <c r="C53" s="3">
        <v>14</v>
      </c>
      <c r="D53" s="4">
        <v>955</v>
      </c>
      <c r="E53" s="15">
        <v>965.40526315789475</v>
      </c>
      <c r="F53" s="16">
        <f t="shared" si="0"/>
        <v>0.9892218702808202</v>
      </c>
      <c r="G53" s="5">
        <v>0.98174102677171227</v>
      </c>
      <c r="H53" s="3">
        <v>2</v>
      </c>
      <c r="J53" s="14">
        <f t="shared" si="1"/>
        <v>947.77795430344668</v>
      </c>
      <c r="K53" s="15">
        <f t="shared" si="2"/>
        <v>7.2220456965533231</v>
      </c>
      <c r="L53" s="18">
        <f t="shared" si="3"/>
        <v>0.75623515147155207</v>
      </c>
    </row>
    <row r="54" spans="2:12" ht="15.75" thickBot="1" x14ac:dyDescent="0.3">
      <c r="B54" s="5">
        <v>3</v>
      </c>
      <c r="C54" s="3">
        <v>15</v>
      </c>
      <c r="D54" s="4">
        <v>1030</v>
      </c>
      <c r="E54" s="15">
        <v>977.56390977443607</v>
      </c>
      <c r="F54" s="16">
        <f t="shared" si="0"/>
        <v>1.0536395520551316</v>
      </c>
      <c r="G54" s="5">
        <v>1.0462082664180821</v>
      </c>
      <c r="H54" s="3">
        <v>3</v>
      </c>
      <c r="J54" s="14">
        <f t="shared" si="1"/>
        <v>1022.7354433579951</v>
      </c>
      <c r="K54" s="15">
        <f t="shared" si="2"/>
        <v>7.2645566420048908</v>
      </c>
      <c r="L54" s="18">
        <f t="shared" si="3"/>
        <v>0.70529676135969821</v>
      </c>
    </row>
    <row r="55" spans="2:12" ht="15.75" thickBot="1" x14ac:dyDescent="0.3">
      <c r="B55" s="5">
        <v>4</v>
      </c>
      <c r="C55" s="3">
        <v>16</v>
      </c>
      <c r="D55" s="4">
        <v>1053</v>
      </c>
      <c r="E55" s="15">
        <v>989.72255639097739</v>
      </c>
      <c r="F55" s="16">
        <f t="shared" si="0"/>
        <v>1.0639345271060243</v>
      </c>
      <c r="G55" s="5">
        <v>1.0718217992913286</v>
      </c>
      <c r="H55" s="3">
        <v>4</v>
      </c>
      <c r="J55" s="14">
        <f t="shared" si="1"/>
        <v>1060.8062111901909</v>
      </c>
      <c r="K55" s="15">
        <f t="shared" si="2"/>
        <v>-7.8062111901908793</v>
      </c>
      <c r="L55" s="18">
        <f t="shared" si="3"/>
        <v>0.74133059735905782</v>
      </c>
    </row>
    <row r="56" spans="2:12" ht="15.75" thickBot="1" x14ac:dyDescent="0.3">
      <c r="B56" s="5">
        <v>1</v>
      </c>
      <c r="C56" s="3">
        <v>17</v>
      </c>
      <c r="D56" s="4">
        <v>1090</v>
      </c>
      <c r="E56" s="15">
        <v>1001.8812030075188</v>
      </c>
      <c r="F56" s="16">
        <f t="shared" si="0"/>
        <v>1.0879533389068083</v>
      </c>
      <c r="G56" s="5">
        <v>1.1042616609676164</v>
      </c>
      <c r="H56" s="3">
        <v>5</v>
      </c>
      <c r="J56" s="14">
        <f t="shared" si="1"/>
        <v>1106.3390013253163</v>
      </c>
      <c r="K56" s="15">
        <f t="shared" si="2"/>
        <v>-16.339001325316303</v>
      </c>
      <c r="L56" s="18">
        <f t="shared" si="3"/>
        <v>1.4989909472767251</v>
      </c>
    </row>
    <row r="57" spans="2:12" ht="15.75" thickBot="1" x14ac:dyDescent="0.3">
      <c r="B57" s="5">
        <v>2</v>
      </c>
      <c r="C57" s="3">
        <v>18</v>
      </c>
      <c r="D57" s="4">
        <v>926</v>
      </c>
      <c r="E57" s="15">
        <v>1014.0398496240601</v>
      </c>
      <c r="F57" s="16">
        <f t="shared" si="0"/>
        <v>0.91317910271800506</v>
      </c>
      <c r="G57" s="5">
        <v>0.86044349677983711</v>
      </c>
      <c r="H57" s="3">
        <v>6</v>
      </c>
      <c r="J57" s="14">
        <f t="shared" si="1"/>
        <v>872.52399408462645</v>
      </c>
      <c r="K57" s="15">
        <f t="shared" si="2"/>
        <v>53.476005915373548</v>
      </c>
      <c r="L57" s="18">
        <f t="shared" si="3"/>
        <v>5.7749466431288932</v>
      </c>
    </row>
    <row r="58" spans="2:12" ht="15.75" thickBot="1" x14ac:dyDescent="0.3">
      <c r="B58" s="5">
        <v>3</v>
      </c>
      <c r="C58" s="3">
        <v>19</v>
      </c>
      <c r="D58" s="4">
        <v>943</v>
      </c>
      <c r="E58" s="15">
        <v>1026.1984962406016</v>
      </c>
      <c r="F58" s="16">
        <f t="shared" si="0"/>
        <v>0.91892553288141354</v>
      </c>
      <c r="G58" s="5">
        <v>0.94675062685079903</v>
      </c>
      <c r="H58" s="1">
        <v>1</v>
      </c>
      <c r="J58" s="14">
        <f t="shared" si="1"/>
        <v>971.55406958913682</v>
      </c>
      <c r="K58" s="15">
        <f t="shared" si="2"/>
        <v>-28.554069589136816</v>
      </c>
      <c r="L58" s="18">
        <f t="shared" si="3"/>
        <v>3.0280031377663641</v>
      </c>
    </row>
    <row r="59" spans="2:12" ht="15.75" thickBot="1" x14ac:dyDescent="0.3">
      <c r="B59" s="5">
        <v>4</v>
      </c>
      <c r="C59" s="3">
        <v>20</v>
      </c>
      <c r="D59" s="4">
        <v>1053</v>
      </c>
      <c r="E59" s="15">
        <v>1038.3571428571429</v>
      </c>
      <c r="F59" s="16">
        <f t="shared" si="0"/>
        <v>1.0141019467565522</v>
      </c>
      <c r="G59" s="5">
        <v>0.98174102677171227</v>
      </c>
      <c r="H59" s="3">
        <v>2</v>
      </c>
      <c r="J59" s="14">
        <f t="shared" si="1"/>
        <v>1019.397807584313</v>
      </c>
      <c r="K59" s="15">
        <f t="shared" si="2"/>
        <v>33.602192415687</v>
      </c>
      <c r="L59" s="18">
        <f t="shared" si="3"/>
        <v>3.1910913975011397</v>
      </c>
    </row>
    <row r="60" spans="2:12" ht="15.75" thickBot="1" x14ac:dyDescent="0.3">
      <c r="C60" s="5">
        <v>21</v>
      </c>
      <c r="E60">
        <f>795.18+12.16*C60</f>
        <v>1050.54</v>
      </c>
      <c r="G60">
        <v>0.94675062685079903</v>
      </c>
      <c r="H60" s="3"/>
      <c r="J60" s="14">
        <f>E60*G60</f>
        <v>994.59940353183833</v>
      </c>
      <c r="K60" s="15">
        <f>AVERAGE(K40:K59)</f>
        <v>2.1815357362389536</v>
      </c>
      <c r="L60" s="15">
        <f>AVERAGE(L40:L59)</f>
        <v>4.3089871319545923</v>
      </c>
    </row>
    <row r="61" spans="2:12" ht="15.75" thickBot="1" x14ac:dyDescent="0.3">
      <c r="C61" s="5">
        <v>22</v>
      </c>
      <c r="E61">
        <f t="shared" ref="E61:E65" si="4">795.18+12.16*C61</f>
        <v>1062.6999999999998</v>
      </c>
      <c r="G61">
        <v>0.98174102677171227</v>
      </c>
      <c r="H61" s="3"/>
      <c r="J61" s="14">
        <f t="shared" ref="J61:J65" si="5">E61*G61</f>
        <v>1043.2961891502985</v>
      </c>
    </row>
    <row r="62" spans="2:12" ht="15.75" thickBot="1" x14ac:dyDescent="0.3">
      <c r="C62" s="5">
        <v>23</v>
      </c>
      <c r="E62">
        <f t="shared" si="4"/>
        <v>1074.8599999999999</v>
      </c>
      <c r="G62">
        <v>1.0462082664180821</v>
      </c>
      <c r="H62" s="3"/>
      <c r="J62" s="14">
        <f t="shared" si="5"/>
        <v>1124.5274172421396</v>
      </c>
    </row>
    <row r="63" spans="2:12" ht="15.75" thickBot="1" x14ac:dyDescent="0.3">
      <c r="C63" s="5">
        <v>24</v>
      </c>
      <c r="E63">
        <f t="shared" si="4"/>
        <v>1087.02</v>
      </c>
      <c r="G63">
        <v>1.0718217992913286</v>
      </c>
      <c r="H63" s="3"/>
      <c r="J63" s="14">
        <f t="shared" si="5"/>
        <v>1165.0917322656601</v>
      </c>
    </row>
    <row r="64" spans="2:12" x14ac:dyDescent="0.25">
      <c r="C64" s="5">
        <v>25</v>
      </c>
      <c r="E64">
        <f t="shared" si="4"/>
        <v>1099.1799999999998</v>
      </c>
      <c r="G64">
        <v>1.1042616609676164</v>
      </c>
      <c r="J64" s="14">
        <f t="shared" si="5"/>
        <v>1213.7823325023844</v>
      </c>
    </row>
    <row r="65" spans="2:12" x14ac:dyDescent="0.25">
      <c r="C65" s="5">
        <v>26</v>
      </c>
      <c r="E65">
        <f t="shared" si="4"/>
        <v>1111.3399999999999</v>
      </c>
      <c r="G65">
        <v>0.86044349677983711</v>
      </c>
      <c r="J65" s="14">
        <f t="shared" si="5"/>
        <v>956.24527571130409</v>
      </c>
    </row>
    <row r="72" spans="2:12" x14ac:dyDescent="0.25">
      <c r="E72" t="s">
        <v>55</v>
      </c>
    </row>
    <row r="73" spans="2:12" ht="15.75" thickBot="1" x14ac:dyDescent="0.3">
      <c r="B73" s="5" t="s">
        <v>1</v>
      </c>
      <c r="C73" s="5" t="s">
        <v>0</v>
      </c>
      <c r="D73" s="5" t="s">
        <v>3</v>
      </c>
      <c r="E73" s="5" t="s">
        <v>54</v>
      </c>
      <c r="F73" s="5" t="s">
        <v>56</v>
      </c>
      <c r="G73" s="5"/>
      <c r="H73" s="5"/>
      <c r="J73" t="s">
        <v>57</v>
      </c>
      <c r="K73" s="5" t="s">
        <v>58</v>
      </c>
      <c r="L73" s="5" t="s">
        <v>59</v>
      </c>
    </row>
    <row r="74" spans="2:12" ht="15.75" thickBot="1" x14ac:dyDescent="0.3">
      <c r="B74" s="5">
        <v>1</v>
      </c>
      <c r="C74" s="1">
        <v>1</v>
      </c>
      <c r="D74" s="2">
        <v>783</v>
      </c>
      <c r="E74" s="15">
        <v>807.34285714285716</v>
      </c>
      <c r="F74" s="16">
        <f>D74/E74</f>
        <v>0.96984817921223054</v>
      </c>
      <c r="G74" s="5">
        <f>GEOMEAN(F74,F78,F82,F86,F90)</f>
        <v>1.078249474837004</v>
      </c>
      <c r="H74" s="1">
        <v>1</v>
      </c>
      <c r="J74" s="14">
        <f>E74*G74</f>
        <v>870.51701172769208</v>
      </c>
      <c r="K74" s="15">
        <f>(D74-J74)</f>
        <v>-87.517011727692079</v>
      </c>
      <c r="L74" s="18">
        <f>ABS(D74-J74)/D74*100</f>
        <v>11.177140705963229</v>
      </c>
    </row>
    <row r="75" spans="2:12" ht="15.75" thickBot="1" x14ac:dyDescent="0.3">
      <c r="B75" s="5">
        <v>2</v>
      </c>
      <c r="C75" s="3">
        <v>2</v>
      </c>
      <c r="D75" s="4">
        <v>832</v>
      </c>
      <c r="E75" s="15">
        <v>819.50150375939859</v>
      </c>
      <c r="F75" s="16">
        <f t="shared" ref="F75:F93" si="6">D75/E75</f>
        <v>1.0152513402150765</v>
      </c>
      <c r="G75" s="5">
        <f t="shared" ref="G75:G77" si="7">GEOMEAN(F75,F79,F83,F87,F91)</f>
        <v>0.95248938686590623</v>
      </c>
      <c r="H75" s="3">
        <v>2</v>
      </c>
      <c r="J75" s="14">
        <f t="shared" ref="J75:J93" si="8">E75*G75</f>
        <v>780.56648485147775</v>
      </c>
      <c r="K75" s="15">
        <f t="shared" ref="K75:K93" si="9">(D75-J75)</f>
        <v>51.433515148522247</v>
      </c>
      <c r="L75" s="18">
        <f t="shared" ref="L75:L93" si="10">ABS(D75-J75)/D75*100</f>
        <v>6.1819128784281547</v>
      </c>
    </row>
    <row r="76" spans="2:12" ht="15.75" thickBot="1" x14ac:dyDescent="0.3">
      <c r="B76" s="5">
        <v>3</v>
      </c>
      <c r="C76" s="3">
        <v>3</v>
      </c>
      <c r="D76" s="4">
        <v>868</v>
      </c>
      <c r="E76" s="15">
        <v>831.66015037593991</v>
      </c>
      <c r="F76" s="16">
        <f t="shared" si="6"/>
        <v>1.0436955523330451</v>
      </c>
      <c r="G76" s="5">
        <f t="shared" si="7"/>
        <v>0.96801772717213808</v>
      </c>
      <c r="H76" s="3">
        <v>3</v>
      </c>
      <c r="J76" s="14">
        <f t="shared" si="8"/>
        <v>805.06176854655587</v>
      </c>
      <c r="K76" s="15">
        <f t="shared" si="9"/>
        <v>62.938231453444132</v>
      </c>
      <c r="L76" s="18">
        <f t="shared" si="10"/>
        <v>7.2509483241295083</v>
      </c>
    </row>
    <row r="77" spans="2:12" ht="15.75" thickBot="1" x14ac:dyDescent="0.3">
      <c r="B77" s="5">
        <v>4</v>
      </c>
      <c r="C77" s="3">
        <v>4</v>
      </c>
      <c r="D77" s="4">
        <v>908</v>
      </c>
      <c r="E77" s="15">
        <v>843.81879699248123</v>
      </c>
      <c r="F77" s="16">
        <f t="shared" si="6"/>
        <v>1.0760604092208801</v>
      </c>
      <c r="G77" s="5">
        <f t="shared" si="7"/>
        <v>0.98547218880319087</v>
      </c>
      <c r="H77" s="3">
        <v>4</v>
      </c>
      <c r="J77" s="14">
        <f t="shared" si="8"/>
        <v>831.55995682545586</v>
      </c>
      <c r="K77" s="15">
        <f t="shared" si="9"/>
        <v>76.440043174544144</v>
      </c>
      <c r="L77" s="18">
        <f t="shared" si="10"/>
        <v>8.4185069575489138</v>
      </c>
    </row>
    <row r="78" spans="2:12" ht="15.75" thickBot="1" x14ac:dyDescent="0.3">
      <c r="B78" s="5">
        <v>1</v>
      </c>
      <c r="C78" s="3">
        <v>5</v>
      </c>
      <c r="D78" s="4">
        <v>1023</v>
      </c>
      <c r="E78" s="15">
        <v>855.97744360902254</v>
      </c>
      <c r="F78" s="16">
        <f t="shared" si="6"/>
        <v>1.1951249505907156</v>
      </c>
      <c r="G78" s="5">
        <v>1.078249474837004</v>
      </c>
      <c r="H78" s="3">
        <v>5</v>
      </c>
      <c r="J78" s="14">
        <f t="shared" si="8"/>
        <v>922.95722904374975</v>
      </c>
      <c r="K78" s="15">
        <f t="shared" si="9"/>
        <v>100.04277095625025</v>
      </c>
      <c r="L78" s="18">
        <f t="shared" si="10"/>
        <v>9.7793519996334553</v>
      </c>
    </row>
    <row r="79" spans="2:12" ht="15.75" thickBot="1" x14ac:dyDescent="0.3">
      <c r="B79" s="5">
        <v>2</v>
      </c>
      <c r="C79" s="3">
        <v>6</v>
      </c>
      <c r="D79" s="4">
        <v>690</v>
      </c>
      <c r="E79" s="15">
        <v>868.13609022556398</v>
      </c>
      <c r="F79" s="16">
        <f t="shared" si="6"/>
        <v>0.79480626110212782</v>
      </c>
      <c r="G79" s="5">
        <v>0.95248938686590623</v>
      </c>
      <c r="H79" s="3">
        <v>6</v>
      </c>
      <c r="J79" s="14">
        <f t="shared" si="8"/>
        <v>826.89041229511247</v>
      </c>
      <c r="K79" s="15">
        <f t="shared" si="9"/>
        <v>-136.89041229511247</v>
      </c>
      <c r="L79" s="18">
        <f t="shared" si="10"/>
        <v>19.839190187697458</v>
      </c>
    </row>
    <row r="80" spans="2:12" ht="15.75" thickBot="1" x14ac:dyDescent="0.3">
      <c r="B80" s="5">
        <v>3</v>
      </c>
      <c r="C80" s="3">
        <v>7</v>
      </c>
      <c r="D80" s="4">
        <v>715</v>
      </c>
      <c r="E80" s="15">
        <v>880.29473684210529</v>
      </c>
      <c r="F80" s="16">
        <f t="shared" si="6"/>
        <v>0.81222796192662738</v>
      </c>
      <c r="G80" s="5">
        <v>0.96801772717213808</v>
      </c>
      <c r="H80" s="1">
        <v>1</v>
      </c>
      <c r="J80" s="14">
        <f t="shared" si="8"/>
        <v>852.14091039949017</v>
      </c>
      <c r="K80" s="15">
        <f t="shared" si="9"/>
        <v>-137.14091039949017</v>
      </c>
      <c r="L80" s="18">
        <f t="shared" si="10"/>
        <v>19.180546909019604</v>
      </c>
    </row>
    <row r="81" spans="2:12" ht="15.75" thickBot="1" x14ac:dyDescent="0.3">
      <c r="B81" s="5">
        <v>4</v>
      </c>
      <c r="C81" s="3">
        <v>8</v>
      </c>
      <c r="D81" s="4">
        <v>814</v>
      </c>
      <c r="E81" s="15">
        <v>892.45338345864661</v>
      </c>
      <c r="F81" s="16">
        <f t="shared" si="6"/>
        <v>0.91209245781039505</v>
      </c>
      <c r="G81" s="5">
        <v>0.98547218880319087</v>
      </c>
      <c r="H81" s="3">
        <v>2</v>
      </c>
      <c r="J81" s="14">
        <f t="shared" si="8"/>
        <v>879.48798920180593</v>
      </c>
      <c r="K81" s="15">
        <f t="shared" si="9"/>
        <v>-65.487989201805931</v>
      </c>
      <c r="L81" s="18">
        <f t="shared" si="10"/>
        <v>8.0452075186493772</v>
      </c>
    </row>
    <row r="82" spans="2:12" ht="15.75" thickBot="1" x14ac:dyDescent="0.3">
      <c r="B82" s="5">
        <v>1</v>
      </c>
      <c r="C82" s="3">
        <v>9</v>
      </c>
      <c r="D82" s="4">
        <v>942</v>
      </c>
      <c r="E82" s="15">
        <v>904.61203007518793</v>
      </c>
      <c r="F82" s="16">
        <f t="shared" si="6"/>
        <v>1.0413303921258978</v>
      </c>
      <c r="G82" s="5">
        <v>1.078249474837004</v>
      </c>
      <c r="H82" s="3">
        <v>3</v>
      </c>
      <c r="J82" s="14">
        <f t="shared" si="8"/>
        <v>975.39744635980742</v>
      </c>
      <c r="K82" s="15">
        <f t="shared" si="9"/>
        <v>-33.397446359807418</v>
      </c>
      <c r="L82" s="18">
        <f t="shared" si="10"/>
        <v>3.5453764713171356</v>
      </c>
    </row>
    <row r="83" spans="2:12" ht="15.75" thickBot="1" x14ac:dyDescent="0.3">
      <c r="B83" s="5">
        <v>2</v>
      </c>
      <c r="C83" s="3">
        <v>10</v>
      </c>
      <c r="D83" s="4">
        <v>986</v>
      </c>
      <c r="E83" s="15">
        <v>916.77067669172936</v>
      </c>
      <c r="F83" s="16">
        <f t="shared" si="6"/>
        <v>1.0755143298846475</v>
      </c>
      <c r="G83" s="5">
        <v>0.95248938686590623</v>
      </c>
      <c r="H83" s="3">
        <v>4</v>
      </c>
      <c r="J83" s="14">
        <f t="shared" si="8"/>
        <v>873.2143397387473</v>
      </c>
      <c r="K83" s="15">
        <f t="shared" si="9"/>
        <v>112.7856602612527</v>
      </c>
      <c r="L83" s="18">
        <f t="shared" si="10"/>
        <v>11.438707937246724</v>
      </c>
    </row>
    <row r="84" spans="2:12" ht="15.75" thickBot="1" x14ac:dyDescent="0.3">
      <c r="B84" s="5">
        <v>3</v>
      </c>
      <c r="C84" s="3">
        <v>11</v>
      </c>
      <c r="D84" s="4">
        <v>962</v>
      </c>
      <c r="E84" s="15">
        <v>928.92932330827068</v>
      </c>
      <c r="F84" s="16">
        <f t="shared" si="6"/>
        <v>1.0356008534362464</v>
      </c>
      <c r="G84" s="5">
        <v>0.96801772717213808</v>
      </c>
      <c r="H84" s="3">
        <v>5</v>
      </c>
      <c r="J84" s="14">
        <f t="shared" si="8"/>
        <v>899.22005225242447</v>
      </c>
      <c r="K84" s="15">
        <f t="shared" si="9"/>
        <v>62.779947747575534</v>
      </c>
      <c r="L84" s="18">
        <f t="shared" si="10"/>
        <v>6.525982094342571</v>
      </c>
    </row>
    <row r="85" spans="2:12" ht="15.75" thickBot="1" x14ac:dyDescent="0.3">
      <c r="B85" s="5">
        <v>4</v>
      </c>
      <c r="C85" s="3">
        <v>12</v>
      </c>
      <c r="D85" s="4">
        <v>826</v>
      </c>
      <c r="E85" s="15">
        <v>941.08796992481211</v>
      </c>
      <c r="F85" s="16">
        <f t="shared" si="6"/>
        <v>0.87770753255510536</v>
      </c>
      <c r="G85" s="5">
        <v>0.98547218880319087</v>
      </c>
      <c r="H85" s="3">
        <v>6</v>
      </c>
      <c r="J85" s="14">
        <f t="shared" si="8"/>
        <v>927.41602157815601</v>
      </c>
      <c r="K85" s="15">
        <f t="shared" si="9"/>
        <v>-101.41602157815601</v>
      </c>
      <c r="L85" s="18">
        <f t="shared" si="10"/>
        <v>12.277968714062471</v>
      </c>
    </row>
    <row r="86" spans="2:12" ht="15.75" thickBot="1" x14ac:dyDescent="0.3">
      <c r="B86" s="5">
        <v>1</v>
      </c>
      <c r="C86" s="3">
        <v>13</v>
      </c>
      <c r="D86" s="4">
        <v>1058</v>
      </c>
      <c r="E86" s="15">
        <v>953.24661654135343</v>
      </c>
      <c r="F86" s="16">
        <f t="shared" si="6"/>
        <v>1.1098911673442087</v>
      </c>
      <c r="G86" s="5">
        <v>1.078249474837004</v>
      </c>
      <c r="H86" s="1">
        <v>1</v>
      </c>
      <c r="J86" s="14">
        <f t="shared" si="8"/>
        <v>1027.8376636758653</v>
      </c>
      <c r="K86" s="15">
        <f t="shared" si="9"/>
        <v>30.162336324134685</v>
      </c>
      <c r="L86" s="18">
        <f t="shared" si="10"/>
        <v>2.8508824502962842</v>
      </c>
    </row>
    <row r="87" spans="2:12" ht="15.75" thickBot="1" x14ac:dyDescent="0.3">
      <c r="B87" s="5">
        <v>2</v>
      </c>
      <c r="C87" s="3">
        <v>14</v>
      </c>
      <c r="D87" s="4">
        <v>955</v>
      </c>
      <c r="E87" s="15">
        <v>965.40526315789475</v>
      </c>
      <c r="F87" s="16">
        <f t="shared" si="6"/>
        <v>0.9892218702808202</v>
      </c>
      <c r="G87" s="5">
        <v>0.95248938686590623</v>
      </c>
      <c r="H87" s="3">
        <v>2</v>
      </c>
      <c r="J87" s="14">
        <f t="shared" si="8"/>
        <v>919.53826718238201</v>
      </c>
      <c r="K87" s="15">
        <f t="shared" si="9"/>
        <v>35.461732817617985</v>
      </c>
      <c r="L87" s="18">
        <f t="shared" si="10"/>
        <v>3.7132704521065949</v>
      </c>
    </row>
    <row r="88" spans="2:12" ht="15.75" thickBot="1" x14ac:dyDescent="0.3">
      <c r="B88" s="5">
        <v>3</v>
      </c>
      <c r="C88" s="3">
        <v>15</v>
      </c>
      <c r="D88" s="4">
        <v>1030</v>
      </c>
      <c r="E88" s="15">
        <v>977.56390977443607</v>
      </c>
      <c r="F88" s="16">
        <f t="shared" si="6"/>
        <v>1.0536395520551316</v>
      </c>
      <c r="G88" s="5">
        <v>0.96801772717213808</v>
      </c>
      <c r="H88" s="3">
        <v>3</v>
      </c>
      <c r="J88" s="14">
        <f t="shared" si="8"/>
        <v>946.29919410535865</v>
      </c>
      <c r="K88" s="15">
        <f t="shared" si="9"/>
        <v>83.700805894641348</v>
      </c>
      <c r="L88" s="18">
        <f t="shared" si="10"/>
        <v>8.1262918344311981</v>
      </c>
    </row>
    <row r="89" spans="2:12" ht="15.75" thickBot="1" x14ac:dyDescent="0.3">
      <c r="B89" s="5">
        <v>4</v>
      </c>
      <c r="C89" s="3">
        <v>16</v>
      </c>
      <c r="D89" s="4">
        <v>1053</v>
      </c>
      <c r="E89" s="15">
        <v>989.72255639097739</v>
      </c>
      <c r="F89" s="16">
        <f t="shared" si="6"/>
        <v>1.0639345271060243</v>
      </c>
      <c r="G89" s="5">
        <v>0.98547218880319087</v>
      </c>
      <c r="H89" s="3">
        <v>4</v>
      </c>
      <c r="J89" s="14">
        <f t="shared" si="8"/>
        <v>975.34405395450597</v>
      </c>
      <c r="K89" s="15">
        <f t="shared" si="9"/>
        <v>77.655946045494034</v>
      </c>
      <c r="L89" s="18">
        <f t="shared" si="10"/>
        <v>7.374733717520801</v>
      </c>
    </row>
    <row r="90" spans="2:12" ht="15.75" thickBot="1" x14ac:dyDescent="0.3">
      <c r="B90" s="5">
        <v>1</v>
      </c>
      <c r="C90" s="3">
        <v>17</v>
      </c>
      <c r="D90" s="4">
        <v>1090</v>
      </c>
      <c r="E90" s="15">
        <v>1001.8812030075188</v>
      </c>
      <c r="F90" s="16">
        <f t="shared" si="6"/>
        <v>1.0879533389068083</v>
      </c>
      <c r="G90" s="5">
        <v>1.078249474837004</v>
      </c>
      <c r="H90" s="3">
        <v>5</v>
      </c>
      <c r="J90" s="14">
        <f t="shared" si="8"/>
        <v>1080.277880991923</v>
      </c>
      <c r="K90" s="15">
        <f t="shared" si="9"/>
        <v>9.7221190080770157</v>
      </c>
      <c r="L90" s="18">
        <f t="shared" si="10"/>
        <v>0.89193752367679036</v>
      </c>
    </row>
    <row r="91" spans="2:12" ht="15.75" thickBot="1" x14ac:dyDescent="0.3">
      <c r="B91" s="5">
        <v>2</v>
      </c>
      <c r="C91" s="3">
        <v>18</v>
      </c>
      <c r="D91" s="4">
        <v>926</v>
      </c>
      <c r="E91" s="15">
        <v>1014.0398496240601</v>
      </c>
      <c r="F91" s="16">
        <f t="shared" si="6"/>
        <v>0.91317910271800506</v>
      </c>
      <c r="G91" s="5">
        <v>0.95248938686590623</v>
      </c>
      <c r="H91" s="3">
        <v>6</v>
      </c>
      <c r="J91" s="14">
        <f t="shared" si="8"/>
        <v>965.86219462601684</v>
      </c>
      <c r="K91" s="15">
        <f t="shared" si="9"/>
        <v>-39.862194626016844</v>
      </c>
      <c r="L91" s="18">
        <f t="shared" si="10"/>
        <v>4.3047726377987958</v>
      </c>
    </row>
    <row r="92" spans="2:12" ht="15.75" thickBot="1" x14ac:dyDescent="0.3">
      <c r="B92" s="5">
        <v>3</v>
      </c>
      <c r="C92" s="3">
        <v>19</v>
      </c>
      <c r="D92" s="4">
        <v>943</v>
      </c>
      <c r="E92" s="15">
        <v>1026.1984962406016</v>
      </c>
      <c r="F92" s="16">
        <f t="shared" si="6"/>
        <v>0.91892553288141354</v>
      </c>
      <c r="G92" s="5">
        <v>0.96801772717213808</v>
      </c>
      <c r="H92" s="1">
        <v>1</v>
      </c>
      <c r="J92" s="14">
        <f t="shared" si="8"/>
        <v>993.37833595829306</v>
      </c>
      <c r="K92" s="15">
        <f t="shared" si="9"/>
        <v>-50.378335958293064</v>
      </c>
      <c r="L92" s="18">
        <f t="shared" si="10"/>
        <v>5.3423473974860087</v>
      </c>
    </row>
    <row r="93" spans="2:12" ht="15.75" thickBot="1" x14ac:dyDescent="0.3">
      <c r="B93" s="5">
        <v>4</v>
      </c>
      <c r="C93" s="3">
        <v>20</v>
      </c>
      <c r="D93" s="4">
        <v>1053</v>
      </c>
      <c r="E93" s="15">
        <v>1038.3571428571429</v>
      </c>
      <c r="F93" s="16">
        <f t="shared" si="6"/>
        <v>1.0141019467565522</v>
      </c>
      <c r="G93" s="5">
        <v>0.98547218880319087</v>
      </c>
      <c r="H93" s="3">
        <v>2</v>
      </c>
      <c r="J93" s="14">
        <f t="shared" si="8"/>
        <v>1023.2720863308562</v>
      </c>
      <c r="K93" s="15">
        <f t="shared" si="9"/>
        <v>29.727913669143845</v>
      </c>
      <c r="L93" s="18">
        <f t="shared" si="10"/>
        <v>2.8231636912767186</v>
      </c>
    </row>
    <row r="94" spans="2:12" ht="15.75" thickBot="1" x14ac:dyDescent="0.3">
      <c r="C94" s="5">
        <v>21</v>
      </c>
      <c r="E94">
        <f>795.18+12.16*C94</f>
        <v>1050.54</v>
      </c>
      <c r="G94">
        <v>1.078249474837004</v>
      </c>
      <c r="H94" s="3"/>
      <c r="J94" s="14">
        <f>E94*G94</f>
        <v>1132.7442032952661</v>
      </c>
      <c r="K94" s="15">
        <f>AVERAGE(K74:K93)</f>
        <v>4.0380350177161972</v>
      </c>
      <c r="L94" s="15">
        <f>AVERAGE(L74:L93)</f>
        <v>7.9544120201315902</v>
      </c>
    </row>
    <row r="95" spans="2:12" ht="15.75" thickBot="1" x14ac:dyDescent="0.3">
      <c r="C95" s="5">
        <v>22</v>
      </c>
      <c r="E95">
        <f t="shared" ref="E95:E99" si="11">795.18+12.16*C95</f>
        <v>1062.6999999999998</v>
      </c>
      <c r="G95">
        <v>0.95248938686590623</v>
      </c>
      <c r="H95" s="3"/>
      <c r="J95" s="14">
        <f t="shared" ref="J95:J99" si="12">E95*G95</f>
        <v>1012.2104714223984</v>
      </c>
    </row>
    <row r="96" spans="2:12" ht="15.75" thickBot="1" x14ac:dyDescent="0.3">
      <c r="C96" s="5">
        <v>23</v>
      </c>
      <c r="E96">
        <f t="shared" si="11"/>
        <v>1074.8599999999999</v>
      </c>
      <c r="G96">
        <v>0.96801772717213808</v>
      </c>
      <c r="H96" s="3"/>
      <c r="J96" s="14">
        <f t="shared" si="12"/>
        <v>1040.4835342282443</v>
      </c>
    </row>
    <row r="97" spans="3:10" ht="15.75" thickBot="1" x14ac:dyDescent="0.3">
      <c r="C97" s="5">
        <v>24</v>
      </c>
      <c r="E97">
        <f t="shared" si="11"/>
        <v>1087.02</v>
      </c>
      <c r="G97">
        <v>0.98547218880319087</v>
      </c>
      <c r="H97" s="3"/>
      <c r="J97" s="14">
        <f t="shared" si="12"/>
        <v>1071.2279786728445</v>
      </c>
    </row>
    <row r="98" spans="3:10" x14ac:dyDescent="0.25">
      <c r="J98" s="14"/>
    </row>
    <row r="99" spans="3:10" x14ac:dyDescent="0.25">
      <c r="J99" s="14"/>
    </row>
    <row r="103" spans="3:10" ht="15.75" thickBot="1" x14ac:dyDescent="0.3">
      <c r="C103" s="5" t="s">
        <v>0</v>
      </c>
      <c r="D103" s="5" t="s">
        <v>9</v>
      </c>
      <c r="E103" s="5" t="s">
        <v>3</v>
      </c>
    </row>
    <row r="104" spans="3:10" ht="15.75" thickBot="1" x14ac:dyDescent="0.3">
      <c r="C104" s="1">
        <v>1</v>
      </c>
      <c r="D104" s="5">
        <f>AVERAGE(D110:D123)</f>
        <v>883</v>
      </c>
      <c r="E104" s="2">
        <v>783</v>
      </c>
      <c r="F104">
        <v>817.43115004674371</v>
      </c>
      <c r="G104">
        <f>E104-F104</f>
        <v>-34.43115004674371</v>
      </c>
      <c r="H104">
        <f>ABS((E104-F104)/E104)*100</f>
        <v>4.39733717072078</v>
      </c>
    </row>
    <row r="105" spans="3:10" ht="15.75" thickBot="1" x14ac:dyDescent="0.3">
      <c r="C105" s="3">
        <v>2</v>
      </c>
      <c r="D105" s="5">
        <v>883</v>
      </c>
      <c r="E105" s="4">
        <v>832</v>
      </c>
      <c r="F105">
        <v>828.52787109445489</v>
      </c>
      <c r="G105">
        <f t="shared" ref="G105:G122" si="13">E105-F105</f>
        <v>3.4721289055451052</v>
      </c>
      <c r="H105">
        <f t="shared" ref="H105:H122" si="14">ABS((E105-F105)/E105)*100</f>
        <v>0.41732318576263289</v>
      </c>
    </row>
    <row r="106" spans="3:10" ht="15.75" thickBot="1" x14ac:dyDescent="0.3">
      <c r="C106" s="3">
        <v>3</v>
      </c>
      <c r="D106" s="5">
        <v>883</v>
      </c>
      <c r="E106" s="4">
        <v>868</v>
      </c>
      <c r="F106">
        <v>839.62459214216608</v>
      </c>
      <c r="G106">
        <f t="shared" si="13"/>
        <v>28.37540785783392</v>
      </c>
      <c r="H106">
        <f t="shared" si="14"/>
        <v>3.2690562048195759</v>
      </c>
    </row>
    <row r="107" spans="3:10" ht="15.75" thickBot="1" x14ac:dyDescent="0.3">
      <c r="C107" s="3">
        <v>4</v>
      </c>
      <c r="D107" s="5">
        <v>883</v>
      </c>
      <c r="E107" s="4">
        <v>908</v>
      </c>
      <c r="F107">
        <v>850.72131318987726</v>
      </c>
      <c r="G107">
        <f t="shared" si="13"/>
        <v>57.278686810122736</v>
      </c>
      <c r="H107">
        <f t="shared" si="14"/>
        <v>6.3082254196170418</v>
      </c>
    </row>
    <row r="108" spans="3:10" ht="15.75" thickBot="1" x14ac:dyDescent="0.3">
      <c r="C108" s="3">
        <v>5</v>
      </c>
      <c r="D108" s="5">
        <v>883</v>
      </c>
      <c r="E108" s="4">
        <v>1023</v>
      </c>
      <c r="F108">
        <v>861.81803423758845</v>
      </c>
      <c r="G108">
        <f t="shared" si="13"/>
        <v>161.18196576241155</v>
      </c>
      <c r="H108">
        <f t="shared" si="14"/>
        <v>15.75581288000113</v>
      </c>
    </row>
    <row r="109" spans="3:10" ht="15.75" thickBot="1" x14ac:dyDescent="0.3">
      <c r="C109" s="3">
        <v>6</v>
      </c>
      <c r="D109" s="5">
        <v>883</v>
      </c>
      <c r="E109" s="4">
        <v>690</v>
      </c>
      <c r="F109">
        <v>872.91475528529963</v>
      </c>
      <c r="G109">
        <f t="shared" si="13"/>
        <v>-182.91475528529963</v>
      </c>
      <c r="H109">
        <f t="shared" si="14"/>
        <v>26.509384823956466</v>
      </c>
    </row>
    <row r="110" spans="3:10" ht="15.75" thickBot="1" x14ac:dyDescent="0.3">
      <c r="C110" s="3">
        <v>7</v>
      </c>
      <c r="D110" s="5">
        <v>783</v>
      </c>
      <c r="E110" s="4">
        <v>715</v>
      </c>
      <c r="F110">
        <v>857.8178374876079</v>
      </c>
      <c r="G110">
        <f t="shared" si="13"/>
        <v>-142.8178374876079</v>
      </c>
      <c r="H110">
        <f t="shared" si="14"/>
        <v>19.974522725539568</v>
      </c>
    </row>
    <row r="111" spans="3:10" ht="15.75" thickBot="1" x14ac:dyDescent="0.3">
      <c r="C111" s="3">
        <v>8</v>
      </c>
      <c r="D111" s="5">
        <v>832</v>
      </c>
      <c r="E111" s="4">
        <v>814</v>
      </c>
      <c r="F111">
        <v>881.74944156956656</v>
      </c>
      <c r="G111">
        <f t="shared" si="13"/>
        <v>-67.749441569566557</v>
      </c>
      <c r="H111">
        <f t="shared" si="14"/>
        <v>8.3230272198484716</v>
      </c>
    </row>
    <row r="112" spans="3:10" ht="15.75" thickBot="1" x14ac:dyDescent="0.3">
      <c r="C112" s="3">
        <v>9</v>
      </c>
      <c r="D112" s="5">
        <v>868</v>
      </c>
      <c r="E112" s="4">
        <v>942</v>
      </c>
      <c r="F112">
        <v>902.27587260162272</v>
      </c>
      <c r="G112">
        <f t="shared" si="13"/>
        <v>39.724127398377277</v>
      </c>
      <c r="H112">
        <f t="shared" si="14"/>
        <v>4.2169986622481188</v>
      </c>
    </row>
    <row r="113" spans="3:11" ht="15.75" thickBot="1" x14ac:dyDescent="0.3">
      <c r="C113" s="3">
        <v>10</v>
      </c>
      <c r="D113" s="5">
        <v>908</v>
      </c>
      <c r="E113" s="4">
        <v>986</v>
      </c>
      <c r="F113">
        <v>923.85004918749507</v>
      </c>
      <c r="G113">
        <f t="shared" si="13"/>
        <v>62.149950812504926</v>
      </c>
      <c r="H113">
        <f t="shared" si="14"/>
        <v>6.3032404475157122</v>
      </c>
    </row>
    <row r="114" spans="3:11" ht="15.75" thickBot="1" x14ac:dyDescent="0.3">
      <c r="C114" s="3">
        <v>11</v>
      </c>
      <c r="D114" s="5">
        <v>1023</v>
      </c>
      <c r="E114" s="4">
        <v>962</v>
      </c>
      <c r="F114">
        <v>965.06945490741964</v>
      </c>
      <c r="G114">
        <f t="shared" si="13"/>
        <v>-3.0694549074196402</v>
      </c>
      <c r="H114">
        <f t="shared" si="14"/>
        <v>0.3190701566964283</v>
      </c>
    </row>
    <row r="115" spans="3:11" ht="15.75" thickBot="1" x14ac:dyDescent="0.3">
      <c r="C115" s="3">
        <v>12</v>
      </c>
      <c r="D115" s="5">
        <v>690</v>
      </c>
      <c r="E115" s="4">
        <v>826</v>
      </c>
      <c r="F115">
        <v>888.94135859993924</v>
      </c>
      <c r="G115">
        <f t="shared" si="13"/>
        <v>-62.941358599939235</v>
      </c>
      <c r="H115">
        <f t="shared" si="14"/>
        <v>7.620019200961166</v>
      </c>
    </row>
    <row r="116" spans="3:11" ht="15.75" thickBot="1" x14ac:dyDescent="0.3">
      <c r="C116" s="3">
        <v>13</v>
      </c>
      <c r="D116" s="5">
        <v>715</v>
      </c>
      <c r="E116" s="4">
        <v>1058</v>
      </c>
      <c r="F116">
        <v>906.58648935900112</v>
      </c>
      <c r="G116">
        <f t="shared" si="13"/>
        <v>151.41351064099888</v>
      </c>
      <c r="H116">
        <f t="shared" si="14"/>
        <v>14.311295901795734</v>
      </c>
    </row>
    <row r="117" spans="3:11" ht="15.75" thickBot="1" x14ac:dyDescent="0.3">
      <c r="C117" s="3">
        <v>14</v>
      </c>
      <c r="D117" s="5">
        <v>814</v>
      </c>
      <c r="E117" s="4">
        <v>955</v>
      </c>
      <c r="F117">
        <v>943.61491286366117</v>
      </c>
      <c r="G117">
        <f t="shared" si="13"/>
        <v>11.385087136338825</v>
      </c>
      <c r="H117">
        <f t="shared" si="14"/>
        <v>1.1921557210825995</v>
      </c>
    </row>
    <row r="118" spans="3:11" ht="15.75" thickBot="1" x14ac:dyDescent="0.3">
      <c r="C118" s="3">
        <v>15</v>
      </c>
      <c r="D118" s="5">
        <v>942</v>
      </c>
      <c r="E118" s="4">
        <v>1030</v>
      </c>
      <c r="F118">
        <v>988.239491633488</v>
      </c>
      <c r="G118">
        <f t="shared" si="13"/>
        <v>41.760508366511999</v>
      </c>
      <c r="H118">
        <f t="shared" si="14"/>
        <v>4.054418288010873</v>
      </c>
    </row>
    <row r="119" spans="3:11" ht="15.75" thickBot="1" x14ac:dyDescent="0.3">
      <c r="C119" s="3">
        <v>16</v>
      </c>
      <c r="D119" s="5">
        <v>986</v>
      </c>
      <c r="E119" s="4">
        <v>1053</v>
      </c>
      <c r="F119">
        <v>1010.8614137731765</v>
      </c>
      <c r="G119">
        <f t="shared" si="13"/>
        <v>42.138586226823463</v>
      </c>
      <c r="H119">
        <f t="shared" si="14"/>
        <v>4.0017650737724084</v>
      </c>
    </row>
    <row r="120" spans="3:11" ht="15.75" thickBot="1" x14ac:dyDescent="0.3">
      <c r="C120" s="3">
        <v>17</v>
      </c>
      <c r="D120" s="5">
        <v>962</v>
      </c>
      <c r="E120" s="4">
        <v>1090</v>
      </c>
      <c r="F120">
        <v>1015.671661497991</v>
      </c>
      <c r="G120">
        <f t="shared" si="13"/>
        <v>74.328338502009046</v>
      </c>
      <c r="H120">
        <f t="shared" si="14"/>
        <v>6.8191136240375272</v>
      </c>
    </row>
    <row r="121" spans="3:11" ht="15.75" thickBot="1" x14ac:dyDescent="0.3">
      <c r="C121" s="3">
        <v>18</v>
      </c>
      <c r="D121" s="5">
        <v>826</v>
      </c>
      <c r="E121" s="4">
        <v>926</v>
      </c>
      <c r="F121">
        <v>991.14503371595424</v>
      </c>
      <c r="G121">
        <f t="shared" si="13"/>
        <v>-65.145033715954241</v>
      </c>
      <c r="H121">
        <f t="shared" si="14"/>
        <v>7.0351008332563971</v>
      </c>
    </row>
    <row r="122" spans="3:11" ht="15.75" thickBot="1" x14ac:dyDescent="0.3">
      <c r="C122" s="3">
        <v>19</v>
      </c>
      <c r="D122" s="5">
        <v>1058</v>
      </c>
      <c r="E122" s="4">
        <v>943</v>
      </c>
      <c r="F122">
        <v>1063.0109968850002</v>
      </c>
      <c r="G122">
        <f t="shared" si="13"/>
        <v>-120.01099688500017</v>
      </c>
      <c r="H122">
        <f t="shared" si="14"/>
        <v>12.726510804347843</v>
      </c>
    </row>
    <row r="123" spans="3:11" ht="15.75" thickBot="1" x14ac:dyDescent="0.3">
      <c r="C123" s="3">
        <v>20</v>
      </c>
      <c r="D123" s="5">
        <v>955</v>
      </c>
      <c r="E123" s="4">
        <v>1053</v>
      </c>
      <c r="F123">
        <v>1047.1282699219464</v>
      </c>
      <c r="G123">
        <f>E123-F123</f>
        <v>5.8717300780535879</v>
      </c>
      <c r="H123">
        <f>ABS((E123-F123)/E123)*100</f>
        <v>0.55761919069834642</v>
      </c>
    </row>
    <row r="124" spans="3:11" ht="15.75" thickBot="1" x14ac:dyDescent="0.3">
      <c r="C124" s="5">
        <v>21</v>
      </c>
      <c r="D124" s="4">
        <v>1030</v>
      </c>
      <c r="G124">
        <f>AVERAGE(G104:G123)</f>
        <v>1.1368683772161604E-14</v>
      </c>
      <c r="H124">
        <f>AVERAGE(H104:H123)</f>
        <v>7.7055998767344409</v>
      </c>
      <c r="J124">
        <f>575.045+11.096*C124+0.26194*D124</f>
        <v>1077.8591999999999</v>
      </c>
      <c r="K124" s="9">
        <v>575.04459799412518</v>
      </c>
    </row>
    <row r="125" spans="3:11" ht="15.75" thickBot="1" x14ac:dyDescent="0.3">
      <c r="C125" s="5">
        <v>22</v>
      </c>
      <c r="D125" s="4">
        <v>1053</v>
      </c>
      <c r="J125">
        <f t="shared" ref="J125:J129" si="15">575.045+11.096*C125+0.26194*D125</f>
        <v>1094.97982</v>
      </c>
      <c r="K125" s="9">
        <v>11.096721047711185</v>
      </c>
    </row>
    <row r="126" spans="3:11" ht="15.75" thickBot="1" x14ac:dyDescent="0.3">
      <c r="C126" s="5">
        <v>23</v>
      </c>
      <c r="D126" s="4">
        <v>1090</v>
      </c>
      <c r="J126">
        <f t="shared" si="15"/>
        <v>1115.7675999999999</v>
      </c>
      <c r="K126" s="10">
        <v>0.26193638845402872</v>
      </c>
    </row>
    <row r="127" spans="3:11" ht="15.75" thickBot="1" x14ac:dyDescent="0.3">
      <c r="C127" s="5">
        <v>24</v>
      </c>
      <c r="D127" s="4">
        <v>926</v>
      </c>
      <c r="J127">
        <f t="shared" si="15"/>
        <v>1083.90544</v>
      </c>
    </row>
    <row r="128" spans="3:11" ht="15.75" thickBot="1" x14ac:dyDescent="0.3">
      <c r="C128" s="5">
        <v>25</v>
      </c>
      <c r="D128" s="4">
        <v>943</v>
      </c>
      <c r="J128">
        <f t="shared" si="15"/>
        <v>1099.45442</v>
      </c>
    </row>
    <row r="129" spans="3:10" ht="15.75" thickBot="1" x14ac:dyDescent="0.3">
      <c r="C129" s="5">
        <v>26</v>
      </c>
      <c r="D129" s="4">
        <v>1053</v>
      </c>
      <c r="J129">
        <f t="shared" si="15"/>
        <v>1139.36382</v>
      </c>
    </row>
  </sheetData>
  <mergeCells count="5">
    <mergeCell ref="A18:A21"/>
    <mergeCell ref="A14:A17"/>
    <mergeCell ref="A10:A13"/>
    <mergeCell ref="A6:A9"/>
    <mergeCell ref="A2:A5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1" zoomScale="145" zoomScaleNormal="145" workbookViewId="0">
      <selection activeCell="A25" sqref="A24:A25"/>
    </sheetView>
  </sheetViews>
  <sheetFormatPr defaultRowHeight="15" x14ac:dyDescent="0.25"/>
  <cols>
    <col min="1" max="1" width="29" customWidth="1"/>
    <col min="2" max="2" width="14.28515625" customWidth="1"/>
    <col min="3" max="3" width="18.7109375" customWidth="1"/>
    <col min="4" max="4" width="16.85546875" customWidth="1"/>
    <col min="5" max="5" width="15" customWidth="1"/>
    <col min="6" max="6" width="17.570312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12" t="s">
        <v>27</v>
      </c>
      <c r="B3" s="12"/>
    </row>
    <row r="4" spans="1:9" x14ac:dyDescent="0.25">
      <c r="A4" s="9" t="s">
        <v>28</v>
      </c>
      <c r="B4" s="9">
        <v>0.6165446638418518</v>
      </c>
    </row>
    <row r="5" spans="1:9" x14ac:dyDescent="0.25">
      <c r="A5" s="9" t="s">
        <v>29</v>
      </c>
      <c r="B5" s="9">
        <v>0.38012732251186199</v>
      </c>
    </row>
    <row r="6" spans="1:9" x14ac:dyDescent="0.25">
      <c r="A6" s="9" t="s">
        <v>30</v>
      </c>
      <c r="B6" s="9">
        <v>0.34568995154029875</v>
      </c>
    </row>
    <row r="7" spans="1:9" x14ac:dyDescent="0.25">
      <c r="A7" s="9" t="s">
        <v>31</v>
      </c>
      <c r="B7" s="9">
        <v>94.372728164548235</v>
      </c>
    </row>
    <row r="8" spans="1:9" ht="15.75" thickBot="1" x14ac:dyDescent="0.3">
      <c r="A8" s="10" t="s">
        <v>32</v>
      </c>
      <c r="B8" s="10">
        <v>20</v>
      </c>
    </row>
    <row r="10" spans="1:9" ht="15.75" thickBot="1" x14ac:dyDescent="0.3">
      <c r="A10" t="s">
        <v>33</v>
      </c>
    </row>
    <row r="11" spans="1:9" x14ac:dyDescent="0.25">
      <c r="A11" s="11"/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</row>
    <row r="12" spans="1:9" x14ac:dyDescent="0.25">
      <c r="A12" s="9" t="s">
        <v>34</v>
      </c>
      <c r="B12" s="9">
        <v>1</v>
      </c>
      <c r="C12" s="9">
        <v>98308.737218045135</v>
      </c>
      <c r="D12" s="9">
        <v>98308.737218045135</v>
      </c>
      <c r="E12" s="9">
        <v>11.038221321417172</v>
      </c>
      <c r="F12" s="9">
        <v>3.7893146713695869E-3</v>
      </c>
    </row>
    <row r="13" spans="1:9" x14ac:dyDescent="0.25">
      <c r="A13" s="9" t="s">
        <v>35</v>
      </c>
      <c r="B13" s="9">
        <v>18</v>
      </c>
      <c r="C13" s="9">
        <v>160311.81278195488</v>
      </c>
      <c r="D13" s="9">
        <v>8906.2118212197165</v>
      </c>
      <c r="E13" s="9"/>
      <c r="F13" s="9"/>
    </row>
    <row r="14" spans="1:9" ht="15.75" thickBot="1" x14ac:dyDescent="0.3">
      <c r="A14" s="10" t="s">
        <v>36</v>
      </c>
      <c r="B14" s="10">
        <v>19</v>
      </c>
      <c r="C14" s="10">
        <v>258620.55000000002</v>
      </c>
      <c r="D14" s="10"/>
      <c r="E14" s="10"/>
      <c r="F14" s="10"/>
    </row>
    <row r="15" spans="1:9" ht="15.75" thickBot="1" x14ac:dyDescent="0.3"/>
    <row r="16" spans="1:9" x14ac:dyDescent="0.25">
      <c r="A16" s="11"/>
      <c r="B16" s="11" t="s">
        <v>43</v>
      </c>
      <c r="C16" s="11" t="s">
        <v>31</v>
      </c>
      <c r="D16" s="11" t="s">
        <v>44</v>
      </c>
      <c r="E16" s="11" t="s">
        <v>45</v>
      </c>
      <c r="F16" s="11" t="s">
        <v>46</v>
      </c>
      <c r="G16" s="11" t="s">
        <v>47</v>
      </c>
      <c r="H16" s="11" t="s">
        <v>48</v>
      </c>
      <c r="I16" s="11" t="s">
        <v>49</v>
      </c>
    </row>
    <row r="17" spans="1:9" x14ac:dyDescent="0.25">
      <c r="A17" s="9" t="s">
        <v>37</v>
      </c>
      <c r="B17" s="9">
        <v>795.18421052631584</v>
      </c>
      <c r="C17" s="9">
        <v>43.8391008281545</v>
      </c>
      <c r="D17" s="9">
        <v>18.138698000293608</v>
      </c>
      <c r="E17" s="9">
        <v>5.164265419123201E-13</v>
      </c>
      <c r="F17" s="9">
        <v>703.08167737209692</v>
      </c>
      <c r="G17" s="9">
        <v>887.28674368053476</v>
      </c>
      <c r="H17" s="9">
        <v>703.08167737209692</v>
      </c>
      <c r="I17" s="9">
        <v>887.28674368053476</v>
      </c>
    </row>
    <row r="18" spans="1:9" ht="15.75" thickBot="1" x14ac:dyDescent="0.3">
      <c r="A18" s="10" t="s">
        <v>0</v>
      </c>
      <c r="B18" s="10">
        <v>12.15864661654135</v>
      </c>
      <c r="C18" s="10">
        <v>3.6596174296171267</v>
      </c>
      <c r="D18" s="10">
        <v>3.3223818747123528</v>
      </c>
      <c r="E18" s="10">
        <v>3.7893146713695908E-3</v>
      </c>
      <c r="F18" s="10">
        <v>4.4700756998084739</v>
      </c>
      <c r="G18" s="10">
        <v>19.847217533274225</v>
      </c>
      <c r="H18" s="10">
        <v>4.4700756998084739</v>
      </c>
      <c r="I18" s="10">
        <v>19.847217533274225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11" t="s">
        <v>51</v>
      </c>
      <c r="B24" s="11" t="s">
        <v>52</v>
      </c>
      <c r="C24" s="11" t="s">
        <v>53</v>
      </c>
    </row>
    <row r="25" spans="1:9" x14ac:dyDescent="0.25">
      <c r="A25" s="9">
        <v>1</v>
      </c>
      <c r="B25" s="9">
        <v>807.34285714285716</v>
      </c>
      <c r="C25" s="9">
        <v>-24.342857142857156</v>
      </c>
    </row>
    <row r="26" spans="1:9" x14ac:dyDescent="0.25">
      <c r="A26" s="9">
        <v>2</v>
      </c>
      <c r="B26" s="9">
        <v>819.50150375939859</v>
      </c>
      <c r="C26" s="9">
        <v>12.498496240601412</v>
      </c>
    </row>
    <row r="27" spans="1:9" x14ac:dyDescent="0.25">
      <c r="A27" s="9">
        <v>3</v>
      </c>
      <c r="B27" s="9">
        <v>831.66015037593991</v>
      </c>
      <c r="C27" s="9">
        <v>36.339849624060093</v>
      </c>
    </row>
    <row r="28" spans="1:9" x14ac:dyDescent="0.25">
      <c r="A28" s="9">
        <v>4</v>
      </c>
      <c r="B28" s="9">
        <v>843.81879699248123</v>
      </c>
      <c r="C28" s="9">
        <v>64.181203007518775</v>
      </c>
    </row>
    <row r="29" spans="1:9" x14ac:dyDescent="0.25">
      <c r="A29" s="9">
        <v>5</v>
      </c>
      <c r="B29" s="9">
        <v>855.97744360902254</v>
      </c>
      <c r="C29" s="9">
        <v>167.02255639097746</v>
      </c>
    </row>
    <row r="30" spans="1:9" x14ac:dyDescent="0.25">
      <c r="A30" s="9">
        <v>6</v>
      </c>
      <c r="B30" s="9">
        <v>868.13609022556398</v>
      </c>
      <c r="C30" s="9">
        <v>-178.13609022556398</v>
      </c>
    </row>
    <row r="31" spans="1:9" x14ac:dyDescent="0.25">
      <c r="A31" s="9">
        <v>7</v>
      </c>
      <c r="B31" s="9">
        <v>880.29473684210529</v>
      </c>
      <c r="C31" s="9">
        <v>-165.29473684210529</v>
      </c>
    </row>
    <row r="32" spans="1:9" x14ac:dyDescent="0.25">
      <c r="A32" s="9">
        <v>8</v>
      </c>
      <c r="B32" s="9">
        <v>892.45338345864661</v>
      </c>
      <c r="C32" s="9">
        <v>-78.453383458646613</v>
      </c>
    </row>
    <row r="33" spans="1:3" x14ac:dyDescent="0.25">
      <c r="A33" s="9">
        <v>9</v>
      </c>
      <c r="B33" s="9">
        <v>904.61203007518793</v>
      </c>
      <c r="C33" s="9">
        <v>37.387969924812069</v>
      </c>
    </row>
    <row r="34" spans="1:3" x14ac:dyDescent="0.25">
      <c r="A34" s="9">
        <v>10</v>
      </c>
      <c r="B34" s="9">
        <v>916.77067669172936</v>
      </c>
      <c r="C34" s="9">
        <v>69.229323308270637</v>
      </c>
    </row>
    <row r="35" spans="1:3" x14ac:dyDescent="0.25">
      <c r="A35" s="9">
        <v>11</v>
      </c>
      <c r="B35" s="9">
        <v>928.92932330827068</v>
      </c>
      <c r="C35" s="9">
        <v>33.070676691729318</v>
      </c>
    </row>
    <row r="36" spans="1:3" x14ac:dyDescent="0.25">
      <c r="A36" s="9">
        <v>12</v>
      </c>
      <c r="B36" s="9">
        <v>941.08796992481211</v>
      </c>
      <c r="C36" s="9">
        <v>-115.08796992481211</v>
      </c>
    </row>
    <row r="37" spans="1:3" x14ac:dyDescent="0.25">
      <c r="A37" s="9">
        <v>13</v>
      </c>
      <c r="B37" s="9">
        <v>953.24661654135343</v>
      </c>
      <c r="C37" s="9">
        <v>104.75338345864657</v>
      </c>
    </row>
    <row r="38" spans="1:3" x14ac:dyDescent="0.25">
      <c r="A38" s="9">
        <v>14</v>
      </c>
      <c r="B38" s="9">
        <v>965.40526315789475</v>
      </c>
      <c r="C38" s="9">
        <v>-10.405263157894751</v>
      </c>
    </row>
    <row r="39" spans="1:3" x14ac:dyDescent="0.25">
      <c r="A39" s="9">
        <v>15</v>
      </c>
      <c r="B39" s="9">
        <v>977.56390977443607</v>
      </c>
      <c r="C39" s="9">
        <v>52.43609022556393</v>
      </c>
    </row>
    <row r="40" spans="1:3" x14ac:dyDescent="0.25">
      <c r="A40" s="9">
        <v>16</v>
      </c>
      <c r="B40" s="9">
        <v>989.72255639097739</v>
      </c>
      <c r="C40" s="9">
        <v>63.277443609022612</v>
      </c>
    </row>
    <row r="41" spans="1:3" x14ac:dyDescent="0.25">
      <c r="A41" s="9">
        <v>17</v>
      </c>
      <c r="B41" s="9">
        <v>1001.8812030075188</v>
      </c>
      <c r="C41" s="9">
        <v>88.11879699248118</v>
      </c>
    </row>
    <row r="42" spans="1:3" x14ac:dyDescent="0.25">
      <c r="A42" s="9">
        <v>18</v>
      </c>
      <c r="B42" s="9">
        <v>1014.0398496240601</v>
      </c>
      <c r="C42" s="9">
        <v>-88.039849624060139</v>
      </c>
    </row>
    <row r="43" spans="1:3" x14ac:dyDescent="0.25">
      <c r="A43" s="9">
        <v>19</v>
      </c>
      <c r="B43" s="9">
        <v>1026.1984962406016</v>
      </c>
      <c r="C43" s="9">
        <v>-83.198496240601571</v>
      </c>
    </row>
    <row r="44" spans="1:3" ht="15.75" thickBot="1" x14ac:dyDescent="0.3">
      <c r="A44" s="10">
        <v>20</v>
      </c>
      <c r="B44" s="10">
        <v>1038.3571428571429</v>
      </c>
      <c r="C44" s="10">
        <v>14.64285714285711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70" zoomScaleNormal="70" workbookViewId="0">
      <selection activeCell="A39" sqref="A39"/>
    </sheetView>
  </sheetViews>
  <sheetFormatPr defaultRowHeight="15" x14ac:dyDescent="0.25"/>
  <cols>
    <col min="1" max="1" width="28.85546875" customWidth="1"/>
    <col min="3" max="3" width="24.5703125" customWidth="1"/>
    <col min="4" max="4" width="18.5703125" customWidth="1"/>
    <col min="5" max="5" width="14.7109375" customWidth="1"/>
    <col min="6" max="6" width="13.4257812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12" t="s">
        <v>27</v>
      </c>
      <c r="B3" s="12"/>
    </row>
    <row r="4" spans="1:9" x14ac:dyDescent="0.25">
      <c r="A4" s="9" t="s">
        <v>28</v>
      </c>
      <c r="B4" s="9">
        <v>0.64837043510425896</v>
      </c>
    </row>
    <row r="5" spans="1:9" x14ac:dyDescent="0.25">
      <c r="A5" s="9" t="s">
        <v>29</v>
      </c>
      <c r="B5" s="9">
        <v>0.42038422111728607</v>
      </c>
    </row>
    <row r="6" spans="1:9" x14ac:dyDescent="0.25">
      <c r="A6" s="9" t="s">
        <v>30</v>
      </c>
      <c r="B6" s="9">
        <v>0.35219412948402562</v>
      </c>
    </row>
    <row r="7" spans="1:9" x14ac:dyDescent="0.25">
      <c r="A7" s="9" t="s">
        <v>31</v>
      </c>
      <c r="B7" s="9">
        <v>93.902499974026838</v>
      </c>
    </row>
    <row r="8" spans="1:9" ht="15.75" thickBot="1" x14ac:dyDescent="0.3">
      <c r="A8" s="10" t="s">
        <v>32</v>
      </c>
      <c r="B8" s="10">
        <v>20</v>
      </c>
    </row>
    <row r="10" spans="1:9" ht="15.75" thickBot="1" x14ac:dyDescent="0.3">
      <c r="A10" t="s">
        <v>33</v>
      </c>
    </row>
    <row r="11" spans="1:9" x14ac:dyDescent="0.25">
      <c r="A11" s="11"/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</row>
    <row r="12" spans="1:9" x14ac:dyDescent="0.25">
      <c r="A12" s="9" t="s">
        <v>34</v>
      </c>
      <c r="B12" s="9">
        <v>2</v>
      </c>
      <c r="C12" s="9">
        <v>108719.99847667414</v>
      </c>
      <c r="D12" s="9">
        <v>54359.99923833707</v>
      </c>
      <c r="E12" s="9">
        <v>6.1648871712652022</v>
      </c>
      <c r="F12" s="9">
        <v>9.698212547873869E-3</v>
      </c>
    </row>
    <row r="13" spans="1:9" x14ac:dyDescent="0.25">
      <c r="A13" s="9" t="s">
        <v>35</v>
      </c>
      <c r="B13" s="9">
        <v>17</v>
      </c>
      <c r="C13" s="9">
        <v>149900.55152332588</v>
      </c>
      <c r="D13" s="9">
        <v>8817.6795013721112</v>
      </c>
      <c r="E13" s="9"/>
      <c r="F13" s="9"/>
    </row>
    <row r="14" spans="1:9" ht="15.75" thickBot="1" x14ac:dyDescent="0.3">
      <c r="A14" s="10" t="s">
        <v>36</v>
      </c>
      <c r="B14" s="10">
        <v>19</v>
      </c>
      <c r="C14" s="10">
        <v>258620.55000000002</v>
      </c>
      <c r="D14" s="10"/>
      <c r="E14" s="10"/>
      <c r="F14" s="10"/>
    </row>
    <row r="15" spans="1:9" ht="15.75" thickBot="1" x14ac:dyDescent="0.3"/>
    <row r="16" spans="1:9" x14ac:dyDescent="0.25">
      <c r="A16" s="11"/>
      <c r="B16" s="11" t="s">
        <v>43</v>
      </c>
      <c r="C16" s="11" t="s">
        <v>31</v>
      </c>
      <c r="D16" s="11" t="s">
        <v>44</v>
      </c>
      <c r="E16" s="11" t="s">
        <v>45</v>
      </c>
      <c r="F16" s="11" t="s">
        <v>46</v>
      </c>
      <c r="G16" s="11" t="s">
        <v>47</v>
      </c>
      <c r="H16" s="11" t="s">
        <v>48</v>
      </c>
      <c r="I16" s="11" t="s">
        <v>49</v>
      </c>
    </row>
    <row r="17" spans="1:9" x14ac:dyDescent="0.25">
      <c r="A17" s="9" t="s">
        <v>37</v>
      </c>
      <c r="B17" s="9">
        <v>575.04459799412518</v>
      </c>
      <c r="C17" s="9">
        <v>207.23547783137715</v>
      </c>
      <c r="D17" s="9">
        <v>2.7748366448240396</v>
      </c>
      <c r="E17" s="9">
        <v>1.2973931406326385E-2</v>
      </c>
      <c r="F17" s="9">
        <v>137.81595858575463</v>
      </c>
      <c r="G17" s="9">
        <v>1012.2732374024957</v>
      </c>
      <c r="H17" s="9">
        <v>137.81595858575463</v>
      </c>
      <c r="I17" s="9">
        <v>1012.2732374024957</v>
      </c>
    </row>
    <row r="18" spans="1:9" x14ac:dyDescent="0.25">
      <c r="A18" s="9" t="s">
        <v>0</v>
      </c>
      <c r="B18" s="9">
        <v>11.096721047711185</v>
      </c>
      <c r="C18" s="9">
        <v>3.770244957082979</v>
      </c>
      <c r="D18" s="9">
        <v>2.9432360958044135</v>
      </c>
      <c r="E18" s="9">
        <v>9.0891463789976763E-3</v>
      </c>
      <c r="F18" s="9">
        <v>3.1421995050100104</v>
      </c>
      <c r="G18" s="9">
        <v>19.051242590412357</v>
      </c>
      <c r="H18" s="9">
        <v>3.1421995050100104</v>
      </c>
      <c r="I18" s="9">
        <v>19.051242590412357</v>
      </c>
    </row>
    <row r="19" spans="1:9" ht="15.75" thickBot="1" x14ac:dyDescent="0.3">
      <c r="A19" s="10" t="s">
        <v>9</v>
      </c>
      <c r="B19" s="10">
        <v>0.26193638845402872</v>
      </c>
      <c r="C19" s="10">
        <v>0.24105787152033389</v>
      </c>
      <c r="D19" s="19">
        <v>1.0866120521268008</v>
      </c>
      <c r="E19" s="10">
        <v>0.29237600149808424</v>
      </c>
      <c r="F19" s="10">
        <v>-0.24665126403891396</v>
      </c>
      <c r="G19" s="10">
        <v>0.77052404094697136</v>
      </c>
      <c r="H19" s="10">
        <v>-0.24665126403891396</v>
      </c>
      <c r="I19" s="10">
        <v>0.77052404094697136</v>
      </c>
    </row>
    <row r="23" spans="1:9" x14ac:dyDescent="0.25">
      <c r="A23" t="s">
        <v>50</v>
      </c>
    </row>
    <row r="24" spans="1:9" ht="15.75" thickBot="1" x14ac:dyDescent="0.3"/>
    <row r="25" spans="1:9" x14ac:dyDescent="0.25">
      <c r="A25" s="11" t="s">
        <v>51</v>
      </c>
      <c r="B25" s="11" t="s">
        <v>52</v>
      </c>
      <c r="C25" s="11" t="s">
        <v>53</v>
      </c>
    </row>
    <row r="26" spans="1:9" x14ac:dyDescent="0.25">
      <c r="A26" s="9">
        <v>1</v>
      </c>
      <c r="B26" s="9">
        <v>817.43115004674371</v>
      </c>
      <c r="C26" s="9">
        <v>-34.43115004674371</v>
      </c>
    </row>
    <row r="27" spans="1:9" x14ac:dyDescent="0.25">
      <c r="A27" s="9">
        <v>2</v>
      </c>
      <c r="B27" s="9">
        <v>828.52787109445489</v>
      </c>
      <c r="C27" s="9">
        <v>3.4721289055451052</v>
      </c>
    </row>
    <row r="28" spans="1:9" x14ac:dyDescent="0.25">
      <c r="A28" s="9">
        <v>3</v>
      </c>
      <c r="B28" s="9">
        <v>839.62459214216608</v>
      </c>
      <c r="C28" s="9">
        <v>28.37540785783392</v>
      </c>
    </row>
    <row r="29" spans="1:9" x14ac:dyDescent="0.25">
      <c r="A29" s="9">
        <v>4</v>
      </c>
      <c r="B29" s="9">
        <v>850.72131318987726</v>
      </c>
      <c r="C29" s="9">
        <v>57.278686810122736</v>
      </c>
    </row>
    <row r="30" spans="1:9" x14ac:dyDescent="0.25">
      <c r="A30" s="9">
        <v>5</v>
      </c>
      <c r="B30" s="9">
        <v>861.81803423758845</v>
      </c>
      <c r="C30" s="9">
        <v>161.18196576241155</v>
      </c>
    </row>
    <row r="31" spans="1:9" x14ac:dyDescent="0.25">
      <c r="A31" s="9">
        <v>6</v>
      </c>
      <c r="B31" s="9">
        <v>872.91475528529963</v>
      </c>
      <c r="C31" s="9">
        <v>-182.91475528529963</v>
      </c>
    </row>
    <row r="32" spans="1:9" x14ac:dyDescent="0.25">
      <c r="A32" s="9">
        <v>7</v>
      </c>
      <c r="B32" s="9">
        <v>857.8178374876079</v>
      </c>
      <c r="C32" s="9">
        <v>-142.8178374876079</v>
      </c>
    </row>
    <row r="33" spans="1:3" x14ac:dyDescent="0.25">
      <c r="A33" s="9">
        <v>8</v>
      </c>
      <c r="B33" s="9">
        <v>881.74944156956656</v>
      </c>
      <c r="C33" s="9">
        <v>-67.749441569566557</v>
      </c>
    </row>
    <row r="34" spans="1:3" x14ac:dyDescent="0.25">
      <c r="A34" s="9">
        <v>9</v>
      </c>
      <c r="B34" s="9">
        <v>902.27587260162272</v>
      </c>
      <c r="C34" s="9">
        <v>39.724127398377277</v>
      </c>
    </row>
    <row r="35" spans="1:3" x14ac:dyDescent="0.25">
      <c r="A35" s="9">
        <v>10</v>
      </c>
      <c r="B35" s="9">
        <v>923.85004918749507</v>
      </c>
      <c r="C35" s="9">
        <v>62.149950812504926</v>
      </c>
    </row>
    <row r="36" spans="1:3" x14ac:dyDescent="0.25">
      <c r="A36" s="9">
        <v>11</v>
      </c>
      <c r="B36" s="9">
        <v>965.06945490741964</v>
      </c>
      <c r="C36" s="9">
        <v>-3.0694549074196402</v>
      </c>
    </row>
    <row r="37" spans="1:3" x14ac:dyDescent="0.25">
      <c r="A37" s="9">
        <v>12</v>
      </c>
      <c r="B37" s="9">
        <v>888.94135859993924</v>
      </c>
      <c r="C37" s="9">
        <v>-62.941358599939235</v>
      </c>
    </row>
    <row r="38" spans="1:3" x14ac:dyDescent="0.25">
      <c r="A38" s="9">
        <v>13</v>
      </c>
      <c r="B38" s="9">
        <v>906.58648935900112</v>
      </c>
      <c r="C38" s="9">
        <v>151.41351064099888</v>
      </c>
    </row>
    <row r="39" spans="1:3" x14ac:dyDescent="0.25">
      <c r="A39" s="9">
        <v>14</v>
      </c>
      <c r="B39" s="9">
        <v>943.61491286366117</v>
      </c>
      <c r="C39" s="9">
        <v>11.385087136338825</v>
      </c>
    </row>
    <row r="40" spans="1:3" x14ac:dyDescent="0.25">
      <c r="A40" s="9">
        <v>15</v>
      </c>
      <c r="B40" s="9">
        <v>988.239491633488</v>
      </c>
      <c r="C40" s="9">
        <v>41.760508366511999</v>
      </c>
    </row>
    <row r="41" spans="1:3" x14ac:dyDescent="0.25">
      <c r="A41" s="9">
        <v>16</v>
      </c>
      <c r="B41" s="9">
        <v>1010.8614137731765</v>
      </c>
      <c r="C41" s="9">
        <v>42.138586226823463</v>
      </c>
    </row>
    <row r="42" spans="1:3" x14ac:dyDescent="0.25">
      <c r="A42" s="9">
        <v>17</v>
      </c>
      <c r="B42" s="9">
        <v>1015.671661497991</v>
      </c>
      <c r="C42" s="9">
        <v>74.328338502009046</v>
      </c>
    </row>
    <row r="43" spans="1:3" x14ac:dyDescent="0.25">
      <c r="A43" s="9">
        <v>18</v>
      </c>
      <c r="B43" s="9">
        <v>991.14503371595424</v>
      </c>
      <c r="C43" s="9">
        <v>-65.145033715954241</v>
      </c>
    </row>
    <row r="44" spans="1:3" x14ac:dyDescent="0.25">
      <c r="A44" s="9">
        <v>19</v>
      </c>
      <c r="B44" s="9">
        <v>1063.0109968850002</v>
      </c>
      <c r="C44" s="9">
        <v>-120.01099688500017</v>
      </c>
    </row>
    <row r="45" spans="1:3" ht="15.75" thickBot="1" x14ac:dyDescent="0.3">
      <c r="A45" s="10">
        <v>20</v>
      </c>
      <c r="B45" s="10">
        <v>1047.1282699219464</v>
      </c>
      <c r="C45" s="10">
        <v>5.8717300780535879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B17" sqref="B17:B18"/>
    </sheetView>
  </sheetViews>
  <sheetFormatPr defaultRowHeight="15" x14ac:dyDescent="0.25"/>
  <cols>
    <col min="1" max="1" width="22.570312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12" t="s">
        <v>27</v>
      </c>
      <c r="B3" s="12"/>
    </row>
    <row r="4" spans="1:9" x14ac:dyDescent="0.25">
      <c r="A4" s="9" t="s">
        <v>28</v>
      </c>
      <c r="B4" s="9">
        <v>0.99710635097253286</v>
      </c>
    </row>
    <row r="5" spans="1:9" x14ac:dyDescent="0.25">
      <c r="A5" s="9" t="s">
        <v>29</v>
      </c>
      <c r="B5" s="9">
        <v>0.99422107514975999</v>
      </c>
    </row>
    <row r="6" spans="1:9" x14ac:dyDescent="0.25">
      <c r="A6" s="9" t="s">
        <v>30</v>
      </c>
      <c r="B6" s="9">
        <v>0.99391692121027364</v>
      </c>
    </row>
    <row r="7" spans="1:9" x14ac:dyDescent="0.25">
      <c r="A7" s="9" t="s">
        <v>31</v>
      </c>
      <c r="B7" s="9">
        <v>927.14926607099574</v>
      </c>
    </row>
    <row r="8" spans="1:9" ht="15.75" thickBot="1" x14ac:dyDescent="0.3">
      <c r="A8" s="10" t="s">
        <v>32</v>
      </c>
      <c r="B8" s="10">
        <v>21</v>
      </c>
    </row>
    <row r="10" spans="1:9" ht="15.75" thickBot="1" x14ac:dyDescent="0.3">
      <c r="A10" t="s">
        <v>33</v>
      </c>
    </row>
    <row r="11" spans="1:9" x14ac:dyDescent="0.25">
      <c r="A11" s="11"/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</row>
    <row r="12" spans="1:9" x14ac:dyDescent="0.25">
      <c r="A12" s="9" t="s">
        <v>34</v>
      </c>
      <c r="B12" s="9">
        <v>1</v>
      </c>
      <c r="C12" s="9">
        <v>2809886881.3679681</v>
      </c>
      <c r="D12" s="9">
        <v>2809886881.3679681</v>
      </c>
      <c r="E12" s="9">
        <v>3268.808803952606</v>
      </c>
      <c r="F12" s="9">
        <v>9.8977577481652464E-23</v>
      </c>
    </row>
    <row r="13" spans="1:9" x14ac:dyDescent="0.25">
      <c r="A13" s="9" t="s">
        <v>35</v>
      </c>
      <c r="B13" s="9">
        <v>19</v>
      </c>
      <c r="C13" s="9">
        <v>16332509.469943734</v>
      </c>
      <c r="D13" s="9">
        <v>859605.76157598605</v>
      </c>
      <c r="E13" s="9"/>
      <c r="F13" s="9"/>
    </row>
    <row r="14" spans="1:9" ht="15.75" thickBot="1" x14ac:dyDescent="0.3">
      <c r="A14" s="10" t="s">
        <v>36</v>
      </c>
      <c r="B14" s="10">
        <v>20</v>
      </c>
      <c r="C14" s="10">
        <v>2826219390.8379116</v>
      </c>
      <c r="D14" s="10"/>
      <c r="E14" s="10"/>
      <c r="F14" s="10"/>
    </row>
    <row r="15" spans="1:9" ht="15.75" thickBot="1" x14ac:dyDescent="0.3"/>
    <row r="16" spans="1:9" x14ac:dyDescent="0.25">
      <c r="A16" s="11"/>
      <c r="B16" s="11" t="s">
        <v>43</v>
      </c>
      <c r="C16" s="11" t="s">
        <v>31</v>
      </c>
      <c r="D16" s="11" t="s">
        <v>44</v>
      </c>
      <c r="E16" s="11" t="s">
        <v>45</v>
      </c>
      <c r="F16" s="11" t="s">
        <v>46</v>
      </c>
      <c r="G16" s="11" t="s">
        <v>47</v>
      </c>
      <c r="H16" s="11" t="s">
        <v>48</v>
      </c>
      <c r="I16" s="11" t="s">
        <v>49</v>
      </c>
    </row>
    <row r="17" spans="1:9" x14ac:dyDescent="0.25">
      <c r="A17" s="9" t="s">
        <v>37</v>
      </c>
      <c r="B17" s="9">
        <v>-271.86763931280802</v>
      </c>
      <c r="C17" s="9">
        <v>419.54083601552617</v>
      </c>
      <c r="D17" s="9">
        <v>-0.64801234105074546</v>
      </c>
      <c r="E17" s="9">
        <v>0.52473129176270294</v>
      </c>
      <c r="F17" s="9">
        <v>-1149.9767008998765</v>
      </c>
      <c r="G17" s="9">
        <v>606.24142227426034</v>
      </c>
      <c r="H17" s="9">
        <v>-1149.9767008998765</v>
      </c>
      <c r="I17" s="9">
        <v>606.24142227426034</v>
      </c>
    </row>
    <row r="18" spans="1:9" ht="15.75" thickBot="1" x14ac:dyDescent="0.3">
      <c r="A18" s="10" t="s">
        <v>0</v>
      </c>
      <c r="B18" s="10">
        <v>1910.2889158544374</v>
      </c>
      <c r="C18" s="10">
        <v>33.4121402925621</v>
      </c>
      <c r="D18" s="10">
        <v>57.173497391296664</v>
      </c>
      <c r="E18" s="10">
        <v>9.8977577481652464E-23</v>
      </c>
      <c r="F18" s="10">
        <v>1840.3565025128398</v>
      </c>
      <c r="G18" s="10">
        <v>1980.221329196035</v>
      </c>
      <c r="H18" s="10">
        <v>1840.3565025128398</v>
      </c>
      <c r="I18" s="10">
        <v>1980.221329196035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11" t="s">
        <v>51</v>
      </c>
      <c r="B24" s="11" t="s">
        <v>52</v>
      </c>
      <c r="C24" s="11" t="s">
        <v>53</v>
      </c>
    </row>
    <row r="25" spans="1:9" x14ac:dyDescent="0.25">
      <c r="A25" s="9">
        <v>1</v>
      </c>
      <c r="B25" s="9">
        <v>1638.4212765416294</v>
      </c>
      <c r="C25" s="9">
        <v>1423.6139247624358</v>
      </c>
    </row>
    <row r="26" spans="1:9" x14ac:dyDescent="0.25">
      <c r="A26" s="9">
        <v>2</v>
      </c>
      <c r="B26" s="9">
        <v>3548.7101923960668</v>
      </c>
      <c r="C26" s="9">
        <v>398.48456409721075</v>
      </c>
    </row>
    <row r="27" spans="1:9" x14ac:dyDescent="0.25">
      <c r="A27" s="9">
        <v>3</v>
      </c>
      <c r="B27" s="9">
        <v>5458.9991082505039</v>
      </c>
      <c r="C27" s="9">
        <v>-291.63269864887752</v>
      </c>
    </row>
    <row r="28" spans="1:9" x14ac:dyDescent="0.25">
      <c r="A28" s="9">
        <v>4</v>
      </c>
      <c r="B28" s="9">
        <v>7369.2880241049415</v>
      </c>
      <c r="C28" s="9">
        <v>-970.28922429804879</v>
      </c>
    </row>
    <row r="29" spans="1:9" x14ac:dyDescent="0.25">
      <c r="A29" s="9">
        <v>5</v>
      </c>
      <c r="B29" s="9">
        <v>9279.5769399593792</v>
      </c>
      <c r="C29" s="9">
        <v>-1191.2704280006492</v>
      </c>
    </row>
    <row r="30" spans="1:9" x14ac:dyDescent="0.25">
      <c r="A30" s="9">
        <v>6</v>
      </c>
      <c r="B30" s="9">
        <v>11189.865855813816</v>
      </c>
      <c r="C30" s="9">
        <v>-1035.0677837283129</v>
      </c>
    </row>
    <row r="31" spans="1:9" x14ac:dyDescent="0.25">
      <c r="A31" s="9">
        <v>7</v>
      </c>
      <c r="B31" s="9">
        <v>13100.154771668254</v>
      </c>
      <c r="C31" s="9">
        <v>-559.93470178570533</v>
      </c>
    </row>
    <row r="32" spans="1:9" x14ac:dyDescent="0.25">
      <c r="A32" s="9">
        <v>8</v>
      </c>
      <c r="B32" s="9">
        <v>15010.443687522691</v>
      </c>
      <c r="C32" s="9">
        <v>-146.84493543808094</v>
      </c>
    </row>
    <row r="33" spans="1:3" x14ac:dyDescent="0.25">
      <c r="A33" s="9">
        <v>9</v>
      </c>
      <c r="B33" s="9">
        <v>16920.732603377128</v>
      </c>
      <c r="C33" s="9">
        <v>-25.732039788210386</v>
      </c>
    </row>
    <row r="34" spans="1:3" x14ac:dyDescent="0.25">
      <c r="A34" s="9">
        <v>10</v>
      </c>
      <c r="B34" s="9">
        <v>18831.021519231566</v>
      </c>
      <c r="C34" s="9">
        <v>126.97848076843366</v>
      </c>
    </row>
    <row r="35" spans="1:3" x14ac:dyDescent="0.25">
      <c r="A35" s="9">
        <v>11</v>
      </c>
      <c r="B35" s="9">
        <v>20741.310435086005</v>
      </c>
      <c r="C35" s="9">
        <v>38.689564913995127</v>
      </c>
    </row>
    <row r="36" spans="1:3" x14ac:dyDescent="0.25">
      <c r="A36" s="9">
        <v>12</v>
      </c>
      <c r="B36" s="9">
        <v>22651.59935094044</v>
      </c>
      <c r="C36" s="9">
        <v>569.40064905956024</v>
      </c>
    </row>
    <row r="37" spans="1:3" x14ac:dyDescent="0.25">
      <c r="A37" s="9">
        <v>13</v>
      </c>
      <c r="B37" s="9">
        <v>24561.888266794878</v>
      </c>
      <c r="C37" s="9">
        <v>1122.1117332051217</v>
      </c>
    </row>
    <row r="38" spans="1:3" x14ac:dyDescent="0.25">
      <c r="A38" s="9">
        <v>14</v>
      </c>
      <c r="B38" s="9">
        <v>26472.177182649317</v>
      </c>
      <c r="C38" s="9">
        <v>939.82281735068318</v>
      </c>
    </row>
    <row r="39" spans="1:3" x14ac:dyDescent="0.25">
      <c r="A39" s="9">
        <v>15</v>
      </c>
      <c r="B39" s="9">
        <v>28382.466098503752</v>
      </c>
      <c r="C39" s="9">
        <v>1871.5339014962483</v>
      </c>
    </row>
    <row r="40" spans="1:3" x14ac:dyDescent="0.25">
      <c r="A40" s="9">
        <v>16</v>
      </c>
      <c r="B40" s="9">
        <v>30292.75501435819</v>
      </c>
      <c r="C40" s="9">
        <v>572.24498564180976</v>
      </c>
    </row>
    <row r="41" spans="1:3" x14ac:dyDescent="0.25">
      <c r="A41" s="9">
        <v>17</v>
      </c>
      <c r="B41" s="9">
        <v>32203.043930212629</v>
      </c>
      <c r="C41" s="9">
        <v>-306.04393021262877</v>
      </c>
    </row>
    <row r="42" spans="1:3" x14ac:dyDescent="0.25">
      <c r="A42" s="9">
        <v>18</v>
      </c>
      <c r="B42" s="9">
        <v>34113.33284606706</v>
      </c>
      <c r="C42" s="9">
        <v>-752.33284606706002</v>
      </c>
    </row>
    <row r="43" spans="1:3" x14ac:dyDescent="0.25">
      <c r="A43" s="9">
        <v>19</v>
      </c>
      <c r="B43" s="9">
        <v>36023.621761921502</v>
      </c>
      <c r="C43" s="9">
        <v>-517.62176192150218</v>
      </c>
    </row>
    <row r="44" spans="1:3" x14ac:dyDescent="0.25">
      <c r="A44" s="9">
        <v>20</v>
      </c>
      <c r="B44" s="9">
        <v>37933.910677775944</v>
      </c>
      <c r="C44" s="9">
        <v>-1693.9106777759444</v>
      </c>
    </row>
    <row r="45" spans="1:3" ht="15.75" thickBot="1" x14ac:dyDescent="0.3">
      <c r="A45" s="10">
        <v>21</v>
      </c>
      <c r="B45" s="10">
        <v>39844.199593630372</v>
      </c>
      <c r="C45" s="10">
        <v>427.80040636962804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"/>
  <sheetViews>
    <sheetView zoomScale="55" zoomScaleNormal="55" workbookViewId="0">
      <selection activeCell="B22" sqref="B22:B26"/>
    </sheetView>
  </sheetViews>
  <sheetFormatPr defaultRowHeight="15" x14ac:dyDescent="0.25"/>
  <cols>
    <col min="3" max="3" width="13.140625" bestFit="1" customWidth="1"/>
    <col min="4" max="4" width="13.42578125" customWidth="1"/>
    <col min="5" max="5" width="13.5703125" customWidth="1"/>
  </cols>
  <sheetData>
    <row r="1" spans="2:15" x14ac:dyDescent="0.25">
      <c r="B1" s="7" t="s">
        <v>60</v>
      </c>
      <c r="C1" s="7" t="s">
        <v>0</v>
      </c>
      <c r="D1" s="7" t="s">
        <v>3</v>
      </c>
    </row>
    <row r="2" spans="2:15" x14ac:dyDescent="0.25">
      <c r="B2" s="7">
        <v>2001</v>
      </c>
      <c r="C2" s="7">
        <v>1</v>
      </c>
      <c r="D2" s="20">
        <v>3062.0352013040651</v>
      </c>
    </row>
    <row r="3" spans="2:15" x14ac:dyDescent="0.25">
      <c r="B3" s="7">
        <v>2002</v>
      </c>
      <c r="C3" s="7">
        <v>2</v>
      </c>
      <c r="D3" s="20">
        <v>3947.1947564932775</v>
      </c>
      <c r="E3" s="20">
        <v>3062.0352013040651</v>
      </c>
    </row>
    <row r="4" spans="2:15" x14ac:dyDescent="0.25">
      <c r="B4" s="7">
        <v>2003</v>
      </c>
      <c r="C4" s="7">
        <v>3</v>
      </c>
      <c r="D4" s="20">
        <v>5167.3664096016264</v>
      </c>
      <c r="E4" s="20">
        <v>3947.1947564932775</v>
      </c>
      <c r="F4" s="20">
        <v>3062.0352013040651</v>
      </c>
    </row>
    <row r="5" spans="2:15" x14ac:dyDescent="0.25">
      <c r="B5" s="7">
        <v>2004</v>
      </c>
      <c r="C5" s="7">
        <v>4</v>
      </c>
      <c r="D5" s="20">
        <v>6398.9987998068927</v>
      </c>
      <c r="E5" s="20">
        <v>5167.3664096016264</v>
      </c>
      <c r="F5" s="20">
        <v>3947.1947564932775</v>
      </c>
      <c r="G5" s="20">
        <v>3062.0352013040651</v>
      </c>
    </row>
    <row r="6" spans="2:15" x14ac:dyDescent="0.25">
      <c r="B6" s="7">
        <v>2005</v>
      </c>
      <c r="C6" s="7">
        <v>5</v>
      </c>
      <c r="D6" s="20">
        <v>8088.30651195873</v>
      </c>
      <c r="E6" s="20">
        <v>6398.9987998068927</v>
      </c>
      <c r="F6" s="20">
        <v>5167.3664096016264</v>
      </c>
      <c r="G6" s="20">
        <v>3947.1947564932775</v>
      </c>
      <c r="H6" s="20">
        <v>3062.0352013040651</v>
      </c>
    </row>
    <row r="7" spans="2:15" x14ac:dyDescent="0.25">
      <c r="B7" s="7">
        <v>2006</v>
      </c>
      <c r="C7" s="7">
        <v>6</v>
      </c>
      <c r="D7" s="20">
        <v>10154.798072085503</v>
      </c>
      <c r="E7" s="20">
        <v>8088.30651195873</v>
      </c>
      <c r="F7" s="20">
        <v>6398.9987998068927</v>
      </c>
      <c r="G7" s="20">
        <v>5167.3664096016264</v>
      </c>
      <c r="H7" s="20">
        <v>3947.1947564932775</v>
      </c>
      <c r="I7" s="20">
        <v>3062.0352013040651</v>
      </c>
    </row>
    <row r="8" spans="2:15" x14ac:dyDescent="0.25">
      <c r="B8" s="7">
        <v>2007</v>
      </c>
      <c r="C8" s="7">
        <v>7</v>
      </c>
      <c r="D8" s="20">
        <v>12540.220069882549</v>
      </c>
      <c r="E8" s="20">
        <v>10154.798072085503</v>
      </c>
      <c r="F8" s="20">
        <v>8088.30651195873</v>
      </c>
      <c r="G8" s="20">
        <v>6398.9987998068927</v>
      </c>
      <c r="H8" s="20">
        <v>5167.3664096016264</v>
      </c>
      <c r="I8" s="20">
        <v>3947.1947564932775</v>
      </c>
      <c r="J8" s="20">
        <v>3062.0352013040651</v>
      </c>
    </row>
    <row r="9" spans="2:15" x14ac:dyDescent="0.25">
      <c r="B9" s="7">
        <v>2008</v>
      </c>
      <c r="C9" s="7">
        <v>8</v>
      </c>
      <c r="D9" s="20">
        <v>14863.59875208461</v>
      </c>
      <c r="E9" s="20">
        <v>12540.220069882549</v>
      </c>
      <c r="F9" s="20">
        <v>10154.798072085503</v>
      </c>
      <c r="G9" s="20">
        <v>8088.30651195873</v>
      </c>
      <c r="H9" s="20">
        <v>6398.9987998068927</v>
      </c>
      <c r="I9" s="20">
        <v>5167.3664096016264</v>
      </c>
      <c r="J9" s="20">
        <v>3947.1947564932775</v>
      </c>
      <c r="K9" s="20">
        <v>3062.0352013040651</v>
      </c>
    </row>
    <row r="10" spans="2:15" x14ac:dyDescent="0.25">
      <c r="B10" s="7">
        <v>2009</v>
      </c>
      <c r="C10" s="7">
        <v>9</v>
      </c>
      <c r="D10" s="20">
        <v>16895.000563588917</v>
      </c>
      <c r="E10" s="20">
        <v>14863.59875208461</v>
      </c>
      <c r="F10" s="20">
        <v>12540.220069882549</v>
      </c>
      <c r="G10" s="20">
        <v>10154.798072085503</v>
      </c>
      <c r="H10" s="20">
        <v>8088.30651195873</v>
      </c>
      <c r="I10" s="20">
        <v>6398.9987998068927</v>
      </c>
      <c r="J10" s="20">
        <v>5167.3664096016264</v>
      </c>
      <c r="K10" s="20">
        <v>3947.1947564932775</v>
      </c>
      <c r="L10" s="20">
        <v>3062.0352013040651</v>
      </c>
    </row>
    <row r="11" spans="2:15" x14ac:dyDescent="0.25">
      <c r="B11" s="7">
        <v>2010</v>
      </c>
      <c r="C11" s="7">
        <v>10</v>
      </c>
      <c r="D11" s="22">
        <v>18958</v>
      </c>
      <c r="E11" s="20">
        <v>16895.000563588917</v>
      </c>
      <c r="F11" s="20">
        <v>14863.59875208461</v>
      </c>
      <c r="G11" s="20">
        <v>12540.220069882549</v>
      </c>
      <c r="H11" s="20">
        <v>10154.798072085503</v>
      </c>
      <c r="I11" s="20">
        <v>8088.30651195873</v>
      </c>
      <c r="J11" s="20">
        <v>6398.9987998068927</v>
      </c>
      <c r="K11" s="20">
        <v>5167.3664096016264</v>
      </c>
      <c r="L11" s="20">
        <v>3947.1947564932775</v>
      </c>
      <c r="M11" s="20">
        <v>3062.0352013040651</v>
      </c>
    </row>
    <row r="12" spans="2:15" x14ac:dyDescent="0.25">
      <c r="B12" s="7">
        <v>2011</v>
      </c>
      <c r="C12" s="7">
        <v>11</v>
      </c>
      <c r="D12" s="22">
        <v>20780</v>
      </c>
      <c r="E12" s="21">
        <v>18958</v>
      </c>
      <c r="F12" s="20">
        <v>16895.000563588917</v>
      </c>
      <c r="G12" s="20">
        <v>14863.59875208461</v>
      </c>
      <c r="H12" s="20">
        <v>12540.220069882549</v>
      </c>
      <c r="I12" s="20">
        <v>10154.798072085503</v>
      </c>
      <c r="J12" s="20">
        <v>8088.30651195873</v>
      </c>
      <c r="K12" s="20">
        <v>6398.9987998068927</v>
      </c>
      <c r="L12" s="20">
        <v>5167.3664096016264</v>
      </c>
      <c r="M12" s="20">
        <v>3947.1947564932775</v>
      </c>
      <c r="N12" s="20">
        <v>3062.0352013040651</v>
      </c>
    </row>
    <row r="13" spans="2:15" x14ac:dyDescent="0.25">
      <c r="B13" s="7">
        <v>2012</v>
      </c>
      <c r="C13" s="7">
        <v>12</v>
      </c>
      <c r="D13" s="22">
        <v>23221</v>
      </c>
      <c r="E13" s="21">
        <v>20780</v>
      </c>
      <c r="F13" s="21">
        <v>18958</v>
      </c>
      <c r="G13" s="20">
        <v>16895.000563588917</v>
      </c>
      <c r="H13" s="20">
        <v>14863.59875208461</v>
      </c>
      <c r="I13" s="20">
        <v>12540.220069882549</v>
      </c>
      <c r="J13" s="20">
        <v>10154.798072085503</v>
      </c>
      <c r="K13" s="20">
        <v>8088.30651195873</v>
      </c>
      <c r="L13" s="20">
        <v>6398.9987998068927</v>
      </c>
      <c r="M13" s="20">
        <v>5167.3664096016264</v>
      </c>
      <c r="N13" s="20">
        <v>3947.1947564932775</v>
      </c>
      <c r="O13" s="20">
        <v>3062.0352013040651</v>
      </c>
    </row>
    <row r="14" spans="2:15" x14ac:dyDescent="0.25">
      <c r="B14" s="7">
        <v>2013</v>
      </c>
      <c r="C14" s="7">
        <v>13</v>
      </c>
      <c r="D14" s="22">
        <v>25684</v>
      </c>
      <c r="E14" s="21">
        <v>23221</v>
      </c>
      <c r="F14" s="21">
        <v>20780</v>
      </c>
      <c r="G14" s="21">
        <v>18958</v>
      </c>
      <c r="H14" s="20">
        <v>16895.000563588917</v>
      </c>
      <c r="I14" s="20">
        <v>14863.59875208461</v>
      </c>
      <c r="J14" s="20">
        <v>12540.220069882549</v>
      </c>
      <c r="K14" s="20">
        <v>10154.798072085503</v>
      </c>
      <c r="L14" s="20">
        <v>8088.30651195873</v>
      </c>
      <c r="M14" s="20">
        <v>6398.9987998068927</v>
      </c>
      <c r="N14" s="20">
        <v>5167.3664096016264</v>
      </c>
      <c r="O14" s="20">
        <v>3947.1947564932775</v>
      </c>
    </row>
    <row r="15" spans="2:15" x14ac:dyDescent="0.25">
      <c r="B15" s="7">
        <v>2014</v>
      </c>
      <c r="C15" s="7">
        <v>14</v>
      </c>
      <c r="D15" s="22">
        <v>27412</v>
      </c>
      <c r="E15" s="21">
        <v>25684</v>
      </c>
      <c r="F15" s="21">
        <v>23221</v>
      </c>
      <c r="G15" s="21">
        <v>20780</v>
      </c>
      <c r="H15" s="21">
        <v>18958</v>
      </c>
      <c r="I15" s="20">
        <v>16895.000563588917</v>
      </c>
      <c r="J15" s="20">
        <v>14863.59875208461</v>
      </c>
      <c r="K15" s="20">
        <v>12540.220069882549</v>
      </c>
      <c r="L15" s="20">
        <v>10154.798072085503</v>
      </c>
      <c r="M15" s="20">
        <v>8088.30651195873</v>
      </c>
      <c r="N15" s="20">
        <v>6398.9987998068927</v>
      </c>
      <c r="O15" s="20">
        <v>5167.3664096016264</v>
      </c>
    </row>
    <row r="16" spans="2:15" x14ac:dyDescent="0.25">
      <c r="B16" s="7">
        <v>2015</v>
      </c>
      <c r="C16" s="7">
        <v>15</v>
      </c>
      <c r="D16" s="22">
        <v>30254</v>
      </c>
      <c r="E16" s="21">
        <v>27412</v>
      </c>
      <c r="F16" s="21">
        <v>25684</v>
      </c>
      <c r="G16" s="21">
        <v>23221</v>
      </c>
      <c r="H16" s="21">
        <v>20780</v>
      </c>
      <c r="I16" s="21">
        <v>18958</v>
      </c>
      <c r="J16" s="20">
        <v>16895.000563588917</v>
      </c>
      <c r="K16" s="20">
        <v>14863.59875208461</v>
      </c>
      <c r="L16" s="20">
        <v>12540.220069882549</v>
      </c>
      <c r="M16" s="20">
        <v>10154.798072085503</v>
      </c>
      <c r="N16" s="20">
        <v>8088.30651195873</v>
      </c>
      <c r="O16" s="20">
        <v>6398.9987998068927</v>
      </c>
    </row>
    <row r="17" spans="2:17" x14ac:dyDescent="0.25">
      <c r="B17" s="7">
        <v>2016</v>
      </c>
      <c r="C17" s="7">
        <v>16</v>
      </c>
      <c r="D17" s="22">
        <v>30865</v>
      </c>
      <c r="E17" s="21">
        <v>30254</v>
      </c>
      <c r="F17" s="21">
        <v>27412</v>
      </c>
      <c r="G17" s="21">
        <v>25684</v>
      </c>
      <c r="H17" s="21">
        <v>23221</v>
      </c>
      <c r="I17" s="21">
        <v>20780</v>
      </c>
      <c r="J17" s="21">
        <v>18958</v>
      </c>
      <c r="K17" s="20">
        <v>16895.000563588917</v>
      </c>
      <c r="L17" s="20">
        <v>14863.59875208461</v>
      </c>
      <c r="M17" s="20">
        <v>12540.220069882549</v>
      </c>
      <c r="N17" s="20">
        <v>10154.798072085503</v>
      </c>
      <c r="O17" s="20">
        <v>8088.30651195873</v>
      </c>
    </row>
    <row r="18" spans="2:17" x14ac:dyDescent="0.25">
      <c r="B18" s="7">
        <v>2017</v>
      </c>
      <c r="C18" s="7">
        <v>17</v>
      </c>
      <c r="D18" s="22">
        <v>31897</v>
      </c>
      <c r="E18" s="21">
        <v>30865</v>
      </c>
      <c r="F18" s="21">
        <v>30254</v>
      </c>
      <c r="G18" s="21">
        <v>27412</v>
      </c>
      <c r="H18" s="21">
        <v>25684</v>
      </c>
      <c r="I18" s="21">
        <v>23221</v>
      </c>
      <c r="J18" s="21">
        <v>20780</v>
      </c>
      <c r="K18" s="21">
        <v>18958</v>
      </c>
      <c r="L18" s="20">
        <v>16895.000563588917</v>
      </c>
      <c r="M18" s="20">
        <v>14863.59875208461</v>
      </c>
      <c r="N18" s="20">
        <v>12540.220069882549</v>
      </c>
      <c r="O18" s="20">
        <v>10154.798072085503</v>
      </c>
    </row>
    <row r="19" spans="2:17" x14ac:dyDescent="0.25">
      <c r="B19" s="7">
        <v>2018</v>
      </c>
      <c r="C19" s="7">
        <v>18</v>
      </c>
      <c r="D19" s="22">
        <v>33361</v>
      </c>
      <c r="E19" s="21">
        <v>31897</v>
      </c>
      <c r="F19" s="21">
        <v>30865</v>
      </c>
      <c r="G19" s="21">
        <v>30254</v>
      </c>
      <c r="H19" s="21">
        <v>27412</v>
      </c>
      <c r="I19" s="21">
        <v>25684</v>
      </c>
      <c r="J19" s="21">
        <v>23221</v>
      </c>
      <c r="K19" s="21">
        <v>20780</v>
      </c>
      <c r="L19" s="21">
        <v>18958</v>
      </c>
      <c r="M19" s="20">
        <v>16895.000563588917</v>
      </c>
      <c r="N19" s="20">
        <v>14863.59875208461</v>
      </c>
      <c r="O19" s="20">
        <v>12540.220069882549</v>
      </c>
    </row>
    <row r="20" spans="2:17" x14ac:dyDescent="0.25">
      <c r="B20" s="7">
        <v>2019</v>
      </c>
      <c r="C20" s="7">
        <v>19</v>
      </c>
      <c r="D20" s="22">
        <v>35506</v>
      </c>
      <c r="E20" s="21">
        <v>33361</v>
      </c>
      <c r="F20" s="21">
        <v>31897</v>
      </c>
      <c r="G20" s="21">
        <v>30865</v>
      </c>
      <c r="H20" s="21">
        <v>30254</v>
      </c>
      <c r="I20" s="21">
        <v>27412</v>
      </c>
      <c r="J20" s="21">
        <v>25684</v>
      </c>
      <c r="K20" s="21">
        <v>23221</v>
      </c>
      <c r="L20" s="21">
        <v>20780</v>
      </c>
      <c r="M20" s="21">
        <v>18958</v>
      </c>
      <c r="N20" s="20">
        <v>16895.000563588917</v>
      </c>
      <c r="O20" s="20">
        <v>14863.59875208461</v>
      </c>
    </row>
    <row r="21" spans="2:17" x14ac:dyDescent="0.25">
      <c r="B21" s="7">
        <v>2020</v>
      </c>
      <c r="C21" s="7">
        <v>20</v>
      </c>
      <c r="D21" s="22">
        <v>36240</v>
      </c>
      <c r="E21" s="21">
        <v>35506</v>
      </c>
      <c r="F21" s="21">
        <v>33361</v>
      </c>
      <c r="G21" s="21">
        <v>31897</v>
      </c>
      <c r="H21" s="21">
        <v>30865</v>
      </c>
      <c r="I21" s="21">
        <v>30254</v>
      </c>
      <c r="J21" s="21">
        <v>27412</v>
      </c>
      <c r="K21" s="21">
        <v>25684</v>
      </c>
      <c r="L21" s="21">
        <v>23221</v>
      </c>
      <c r="M21" s="21">
        <v>20780</v>
      </c>
      <c r="N21" s="21">
        <v>18958</v>
      </c>
      <c r="O21" s="20">
        <v>16895.000563588917</v>
      </c>
    </row>
    <row r="22" spans="2:17" x14ac:dyDescent="0.25">
      <c r="B22" s="7">
        <v>2021</v>
      </c>
      <c r="C22" s="7">
        <v>21</v>
      </c>
      <c r="D22" s="22">
        <v>40272</v>
      </c>
      <c r="E22" s="21">
        <v>36240</v>
      </c>
      <c r="F22" s="21">
        <v>35506</v>
      </c>
      <c r="G22" s="21">
        <v>33361</v>
      </c>
      <c r="H22" s="21">
        <v>31897</v>
      </c>
      <c r="I22" s="21">
        <v>30865</v>
      </c>
      <c r="J22" s="21">
        <v>30254</v>
      </c>
      <c r="K22" s="21">
        <v>27412</v>
      </c>
      <c r="L22" s="21">
        <v>25684</v>
      </c>
      <c r="M22" s="21">
        <v>23221</v>
      </c>
      <c r="N22" s="21">
        <v>20780</v>
      </c>
      <c r="O22" s="21">
        <v>18958</v>
      </c>
    </row>
    <row r="23" spans="2:17" x14ac:dyDescent="0.25">
      <c r="B23" s="7">
        <v>2022</v>
      </c>
      <c r="C23" s="7">
        <v>22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>
        <f>-271.868+1910.289*C23</f>
        <v>41754.49</v>
      </c>
      <c r="Q23">
        <v>-271.86763931280802</v>
      </c>
    </row>
    <row r="24" spans="2:17" x14ac:dyDescent="0.25">
      <c r="B24" s="7">
        <v>2023</v>
      </c>
      <c r="C24" s="7">
        <v>23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>
        <f t="shared" ref="P24:P26" si="0">-271.868+1910.289*C24</f>
        <v>43664.778999999995</v>
      </c>
      <c r="Q24">
        <v>1910.2889158544374</v>
      </c>
    </row>
    <row r="25" spans="2:17" x14ac:dyDescent="0.25">
      <c r="B25" s="7">
        <v>2024</v>
      </c>
      <c r="C25" s="7">
        <v>24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>
        <f t="shared" si="0"/>
        <v>45575.067999999999</v>
      </c>
    </row>
    <row r="26" spans="2:17" x14ac:dyDescent="0.25">
      <c r="B26" s="7">
        <v>2025</v>
      </c>
      <c r="C26" s="7">
        <v>25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>
        <f t="shared" si="0"/>
        <v>47485.356999999996</v>
      </c>
    </row>
    <row r="27" spans="2:17" x14ac:dyDescent="0.25"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2:17" x14ac:dyDescent="0.2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2:17" x14ac:dyDescent="0.25"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2:17" x14ac:dyDescent="0.25"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2:17" x14ac:dyDescent="0.25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2:17" x14ac:dyDescent="0.25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3:15" x14ac:dyDescent="0.25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3:15" ht="18" x14ac:dyDescent="0.35">
      <c r="E34" s="5" t="s">
        <v>15</v>
      </c>
      <c r="F34" s="5" t="s">
        <v>16</v>
      </c>
      <c r="G34" s="5" t="s">
        <v>17</v>
      </c>
      <c r="H34" s="5" t="s">
        <v>18</v>
      </c>
      <c r="I34" s="5" t="s">
        <v>19</v>
      </c>
      <c r="J34" s="5" t="s">
        <v>20</v>
      </c>
      <c r="K34" s="5" t="s">
        <v>21</v>
      </c>
      <c r="L34" s="5" t="s">
        <v>22</v>
      </c>
      <c r="M34" s="5"/>
      <c r="N34" s="21"/>
      <c r="O34" s="21"/>
    </row>
    <row r="35" spans="3:15" x14ac:dyDescent="0.25">
      <c r="E35">
        <f>CORREL($D$2:$D$22,E2:E22)</f>
        <v>0.9975605806560196</v>
      </c>
      <c r="F35">
        <f>CORREL($D$2:$D$22,F2:F22)</f>
        <v>0.99603011847257661</v>
      </c>
      <c r="G35">
        <f>CORREL($D$2:$D$22,G2:G22)</f>
        <v>0.99240751253608861</v>
      </c>
      <c r="H35">
        <f>CORREL($D$2:$D$22,H2:H22)</f>
        <v>0.9892470949484089</v>
      </c>
      <c r="I35">
        <f>CORREL($D$2:$D$22,I2:I22)</f>
        <v>0.9868671153099744</v>
      </c>
      <c r="J35">
        <f>CORREL($D$2:$D$22,J2:J22)</f>
        <v>0.98744117986402014</v>
      </c>
      <c r="K35">
        <f>CORREL($D$2:$D$22,K2:K22)</f>
        <v>0.98497512946460963</v>
      </c>
      <c r="L35">
        <f>CORREL($D$2:$D$22,L2:L22)</f>
        <v>0.9818713486777686</v>
      </c>
      <c r="M35">
        <f>CORREL($D$2:$D$22,M2:M22)</f>
        <v>0.97772466321078133</v>
      </c>
      <c r="N35">
        <f>CORREL($D$2:$D$22,N2:N22)</f>
        <v>0.97192002665385024</v>
      </c>
      <c r="O35">
        <f>CORREL($D$2:$D$22,O2:O22)</f>
        <v>0.97357032935515642</v>
      </c>
    </row>
    <row r="36" spans="3:15" x14ac:dyDescent="0.25">
      <c r="H36" s="21"/>
      <c r="I36" s="21"/>
      <c r="J36" s="21"/>
      <c r="K36" s="21"/>
      <c r="L36" s="21"/>
    </row>
    <row r="37" spans="3:15" x14ac:dyDescent="0.25">
      <c r="I37" s="21"/>
      <c r="J37" s="21"/>
      <c r="K37" s="21"/>
      <c r="L37" s="21"/>
    </row>
    <row r="38" spans="3:15" x14ac:dyDescent="0.25">
      <c r="D38" t="s">
        <v>61</v>
      </c>
      <c r="E38">
        <v>342598478.3339352</v>
      </c>
      <c r="J38" s="21"/>
      <c r="K38" s="21"/>
      <c r="L38" s="21"/>
    </row>
    <row r="39" spans="3:15" x14ac:dyDescent="0.25">
      <c r="D39" t="s">
        <v>62</v>
      </c>
      <c r="E39">
        <v>537558.35479418584</v>
      </c>
      <c r="K39" s="21"/>
      <c r="L39" s="21"/>
    </row>
    <row r="40" spans="3:15" x14ac:dyDescent="0.25">
      <c r="D40" t="s">
        <v>63</v>
      </c>
      <c r="E40" s="9">
        <v>16332509.469943734</v>
      </c>
      <c r="L40" s="21"/>
    </row>
    <row r="41" spans="3:15" x14ac:dyDescent="0.25">
      <c r="C41" s="14">
        <f>(E38-(E39+E40))/2</f>
        <v>162864205.25459865</v>
      </c>
    </row>
    <row r="42" spans="3:15" x14ac:dyDescent="0.25">
      <c r="C42" s="14">
        <f>(E39+E40)/(21-4)</f>
        <v>992356.93086693657</v>
      </c>
      <c r="E42" s="14">
        <f>C41/C42</f>
        <v>164.11857486833719</v>
      </c>
    </row>
    <row r="44" spans="3:15" x14ac:dyDescent="0.25">
      <c r="E44" s="13">
        <f>FINV(1-0.95,2,17)</f>
        <v>3.5915305684750805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85" zoomScaleNormal="85" workbookViewId="0">
      <selection activeCell="D32" sqref="D32"/>
    </sheetView>
  </sheetViews>
  <sheetFormatPr defaultRowHeight="15" x14ac:dyDescent="0.25"/>
  <cols>
    <col min="1" max="1" width="27.5703125" customWidth="1"/>
    <col min="2" max="2" width="19.28515625" customWidth="1"/>
    <col min="3" max="3" width="16.42578125" customWidth="1"/>
    <col min="4" max="5" width="16.140625" customWidth="1"/>
    <col min="6" max="6" width="18.4257812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12" t="s">
        <v>27</v>
      </c>
      <c r="B3" s="12"/>
    </row>
    <row r="4" spans="1:9" x14ac:dyDescent="0.25">
      <c r="A4" s="9" t="s">
        <v>28</v>
      </c>
      <c r="B4" s="9">
        <v>0.96858963508046703</v>
      </c>
    </row>
    <row r="5" spans="1:9" x14ac:dyDescent="0.25">
      <c r="A5" s="9" t="s">
        <v>29</v>
      </c>
      <c r="B5" s="9">
        <v>0.9381658811853123</v>
      </c>
    </row>
    <row r="6" spans="1:9" x14ac:dyDescent="0.25">
      <c r="A6" s="9" t="s">
        <v>30</v>
      </c>
      <c r="B6" s="9">
        <v>0.93603367019170236</v>
      </c>
    </row>
    <row r="7" spans="1:9" x14ac:dyDescent="0.25">
      <c r="A7" s="9" t="s">
        <v>31</v>
      </c>
      <c r="B7" s="9">
        <v>3437.1122519063388</v>
      </c>
    </row>
    <row r="8" spans="1:9" ht="15.75" thickBot="1" x14ac:dyDescent="0.3">
      <c r="A8" s="10" t="s">
        <v>32</v>
      </c>
      <c r="B8" s="10">
        <v>31</v>
      </c>
    </row>
    <row r="10" spans="1:9" ht="15.75" thickBot="1" x14ac:dyDescent="0.3">
      <c r="A10" t="s">
        <v>33</v>
      </c>
    </row>
    <row r="11" spans="1:9" x14ac:dyDescent="0.25">
      <c r="A11" s="11"/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</row>
    <row r="12" spans="1:9" x14ac:dyDescent="0.25">
      <c r="A12" s="9" t="s">
        <v>34</v>
      </c>
      <c r="B12" s="9">
        <v>1</v>
      </c>
      <c r="C12" s="9">
        <v>5198007337.69907</v>
      </c>
      <c r="D12" s="9">
        <v>5198007337.69907</v>
      </c>
      <c r="E12" s="9">
        <v>439.99673765726016</v>
      </c>
      <c r="F12" s="9">
        <v>4.4951870874822899E-19</v>
      </c>
    </row>
    <row r="13" spans="1:9" x14ac:dyDescent="0.25">
      <c r="A13" s="9" t="s">
        <v>35</v>
      </c>
      <c r="B13" s="9">
        <v>29</v>
      </c>
      <c r="C13" s="9">
        <v>342598478.3339352</v>
      </c>
      <c r="D13" s="9">
        <v>11813740.632204663</v>
      </c>
      <c r="E13" s="9"/>
      <c r="F13" s="9"/>
    </row>
    <row r="14" spans="1:9" ht="15.75" thickBot="1" x14ac:dyDescent="0.3">
      <c r="A14" s="10" t="s">
        <v>36</v>
      </c>
      <c r="B14" s="10">
        <v>30</v>
      </c>
      <c r="C14" s="10">
        <v>5540605816.0330048</v>
      </c>
      <c r="D14" s="10"/>
      <c r="E14" s="10"/>
      <c r="F14" s="10"/>
    </row>
    <row r="15" spans="1:9" ht="15.75" thickBot="1" x14ac:dyDescent="0.3"/>
    <row r="16" spans="1:9" x14ac:dyDescent="0.25">
      <c r="A16" s="11"/>
      <c r="B16" s="11" t="s">
        <v>43</v>
      </c>
      <c r="C16" s="11" t="s">
        <v>31</v>
      </c>
      <c r="D16" s="11" t="s">
        <v>44</v>
      </c>
      <c r="E16" s="11" t="s">
        <v>45</v>
      </c>
      <c r="F16" s="11" t="s">
        <v>46</v>
      </c>
      <c r="G16" s="11" t="s">
        <v>47</v>
      </c>
      <c r="H16" s="11" t="s">
        <v>48</v>
      </c>
      <c r="I16" s="11" t="s">
        <v>49</v>
      </c>
    </row>
    <row r="17" spans="1:9" x14ac:dyDescent="0.25">
      <c r="A17" s="9" t="s">
        <v>37</v>
      </c>
      <c r="B17" s="9">
        <v>-8873.6194039018883</v>
      </c>
      <c r="C17" s="9">
        <v>1265.1368745949928</v>
      </c>
      <c r="D17" s="9">
        <v>-7.0139599770519627</v>
      </c>
      <c r="E17" s="9">
        <v>1.0311675753772582E-7</v>
      </c>
      <c r="F17" s="9">
        <v>-11461.114841178694</v>
      </c>
      <c r="G17" s="9">
        <v>-6286.1239666250822</v>
      </c>
      <c r="H17" s="9">
        <v>-11461.114841178694</v>
      </c>
      <c r="I17" s="9">
        <v>-6286.1239666250822</v>
      </c>
    </row>
    <row r="18" spans="1:9" ht="15.75" thickBot="1" x14ac:dyDescent="0.3">
      <c r="A18" s="10" t="s">
        <v>0</v>
      </c>
      <c r="B18" s="10">
        <v>1447.7467667672786</v>
      </c>
      <c r="C18" s="10">
        <v>69.018874908469144</v>
      </c>
      <c r="D18" s="10">
        <v>20.976099200214996</v>
      </c>
      <c r="E18" s="10">
        <v>4.4951870874822899E-19</v>
      </c>
      <c r="F18" s="10">
        <v>1306.5873179378284</v>
      </c>
      <c r="G18" s="10">
        <v>1588.9062155967288</v>
      </c>
      <c r="H18" s="10">
        <v>1306.5873179378284</v>
      </c>
      <c r="I18" s="10">
        <v>1588.9062155967288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11" t="s">
        <v>51</v>
      </c>
      <c r="B24" s="11" t="s">
        <v>52</v>
      </c>
      <c r="C24" s="11" t="s">
        <v>53</v>
      </c>
    </row>
    <row r="25" spans="1:9" x14ac:dyDescent="0.25">
      <c r="A25" s="9">
        <v>1</v>
      </c>
      <c r="B25" s="9">
        <v>-7425.8726371346092</v>
      </c>
      <c r="C25" s="9">
        <v>7426.3726371346092</v>
      </c>
    </row>
    <row r="26" spans="1:9" x14ac:dyDescent="0.25">
      <c r="A26" s="9">
        <v>2</v>
      </c>
      <c r="B26" s="9">
        <v>-5978.1258703673311</v>
      </c>
      <c r="C26" s="9">
        <v>5982.1429791908231</v>
      </c>
    </row>
    <row r="27" spans="1:9" x14ac:dyDescent="0.25">
      <c r="A27" s="9">
        <v>3</v>
      </c>
      <c r="B27" s="9">
        <v>-4530.379103600053</v>
      </c>
      <c r="C27" s="9">
        <v>4575.6509692525269</v>
      </c>
    </row>
    <row r="28" spans="1:9" x14ac:dyDescent="0.25">
      <c r="A28" s="9">
        <v>4</v>
      </c>
      <c r="B28" s="9">
        <v>-3082.6323368327739</v>
      </c>
      <c r="C28" s="9">
        <v>3289.2569054140504</v>
      </c>
    </row>
    <row r="29" spans="1:9" x14ac:dyDescent="0.25">
      <c r="A29" s="9">
        <v>5</v>
      </c>
      <c r="B29" s="9">
        <v>-1634.8855700654949</v>
      </c>
      <c r="C29" s="9">
        <v>2150.7571117581838</v>
      </c>
    </row>
    <row r="30" spans="1:9" x14ac:dyDescent="0.25">
      <c r="A30" s="9">
        <v>6</v>
      </c>
      <c r="B30" s="9">
        <v>-187.13880329821768</v>
      </c>
      <c r="C30" s="9">
        <v>956.66315580998616</v>
      </c>
    </row>
    <row r="31" spans="1:9" x14ac:dyDescent="0.25">
      <c r="A31" s="9">
        <v>7</v>
      </c>
      <c r="B31" s="9">
        <v>1260.6079634690614</v>
      </c>
      <c r="C31" s="9">
        <v>-319.96789859439832</v>
      </c>
    </row>
    <row r="32" spans="1:9" x14ac:dyDescent="0.25">
      <c r="A32" s="9">
        <v>8</v>
      </c>
      <c r="B32" s="9">
        <v>2708.3547302363404</v>
      </c>
      <c r="C32" s="9">
        <v>-1698.1477581832983</v>
      </c>
    </row>
    <row r="33" spans="1:3" x14ac:dyDescent="0.25">
      <c r="A33" s="9">
        <v>9</v>
      </c>
      <c r="B33" s="9">
        <v>4156.1014970036194</v>
      </c>
      <c r="C33" s="9">
        <v>-2497.1527396226702</v>
      </c>
    </row>
    <row r="34" spans="1:3" x14ac:dyDescent="0.25">
      <c r="A34" s="9">
        <v>10</v>
      </c>
      <c r="B34" s="9">
        <v>5603.8482637708985</v>
      </c>
      <c r="C34" s="9">
        <v>-3322.7778365358067</v>
      </c>
    </row>
    <row r="35" spans="1:3" x14ac:dyDescent="0.25">
      <c r="A35" s="9">
        <v>11</v>
      </c>
      <c r="B35" s="9">
        <v>7051.5950305381757</v>
      </c>
      <c r="C35" s="9">
        <v>-3989.5598292341106</v>
      </c>
    </row>
    <row r="36" spans="1:3" x14ac:dyDescent="0.25">
      <c r="A36" s="9">
        <v>12</v>
      </c>
      <c r="B36" s="9">
        <v>8499.3417973054529</v>
      </c>
      <c r="C36" s="9">
        <v>-4552.147040812175</v>
      </c>
    </row>
    <row r="37" spans="1:3" x14ac:dyDescent="0.25">
      <c r="A37" s="9">
        <v>13</v>
      </c>
      <c r="B37" s="9">
        <v>9947.088564072732</v>
      </c>
      <c r="C37" s="9">
        <v>-4779.7221544711056</v>
      </c>
    </row>
    <row r="38" spans="1:3" x14ac:dyDescent="0.25">
      <c r="A38" s="9">
        <v>14</v>
      </c>
      <c r="B38" s="9">
        <v>11394.835330840011</v>
      </c>
      <c r="C38" s="9">
        <v>-4995.8365310331183</v>
      </c>
    </row>
    <row r="39" spans="1:3" x14ac:dyDescent="0.25">
      <c r="A39" s="9">
        <v>15</v>
      </c>
      <c r="B39" s="9">
        <v>12842.58209760729</v>
      </c>
      <c r="C39" s="9">
        <v>-4754.2755856485601</v>
      </c>
    </row>
    <row r="40" spans="1:3" x14ac:dyDescent="0.25">
      <c r="A40" s="9">
        <v>16</v>
      </c>
      <c r="B40" s="9">
        <v>14290.328864374569</v>
      </c>
      <c r="C40" s="9">
        <v>-4135.5307922890661</v>
      </c>
    </row>
    <row r="41" spans="1:3" x14ac:dyDescent="0.25">
      <c r="A41" s="9">
        <v>17</v>
      </c>
      <c r="B41" s="9">
        <v>15738.075631141848</v>
      </c>
      <c r="C41" s="9">
        <v>-3197.8555612592991</v>
      </c>
    </row>
    <row r="42" spans="1:3" x14ac:dyDescent="0.25">
      <c r="A42" s="9">
        <v>18</v>
      </c>
      <c r="B42" s="9">
        <v>17185.822397909127</v>
      </c>
      <c r="C42" s="9">
        <v>-2322.223645824517</v>
      </c>
    </row>
    <row r="43" spans="1:3" x14ac:dyDescent="0.25">
      <c r="A43" s="9">
        <v>19</v>
      </c>
      <c r="B43" s="9">
        <v>18633.569164676406</v>
      </c>
      <c r="C43" s="9">
        <v>-1738.5686010874888</v>
      </c>
    </row>
    <row r="44" spans="1:3" x14ac:dyDescent="0.25">
      <c r="A44" s="9">
        <v>20</v>
      </c>
      <c r="B44" s="9">
        <v>20081.315931443685</v>
      </c>
      <c r="C44" s="9">
        <v>-1123.3159314436853</v>
      </c>
    </row>
    <row r="45" spans="1:3" x14ac:dyDescent="0.25">
      <c r="A45" s="9">
        <v>21</v>
      </c>
      <c r="B45" s="9">
        <v>21529.062698210961</v>
      </c>
      <c r="C45" s="9">
        <v>-749.06269821096066</v>
      </c>
    </row>
    <row r="46" spans="1:3" x14ac:dyDescent="0.25">
      <c r="A46" s="9">
        <v>22</v>
      </c>
      <c r="B46" s="9">
        <v>22976.80946497824</v>
      </c>
      <c r="C46" s="9">
        <v>244.1905350217603</v>
      </c>
    </row>
    <row r="47" spans="1:3" x14ac:dyDescent="0.25">
      <c r="A47" s="9">
        <v>23</v>
      </c>
      <c r="B47" s="9">
        <v>24424.556231745519</v>
      </c>
      <c r="C47" s="9">
        <v>1259.4437682544813</v>
      </c>
    </row>
    <row r="48" spans="1:3" x14ac:dyDescent="0.25">
      <c r="A48" s="9">
        <v>24</v>
      </c>
      <c r="B48" s="9">
        <v>25872.302998512794</v>
      </c>
      <c r="C48" s="9">
        <v>1539.6970014872059</v>
      </c>
    </row>
    <row r="49" spans="1:3" x14ac:dyDescent="0.25">
      <c r="A49" s="9">
        <v>25</v>
      </c>
      <c r="B49" s="9">
        <v>27320.049765280077</v>
      </c>
      <c r="C49" s="9">
        <v>2933.9502347199232</v>
      </c>
    </row>
    <row r="50" spans="1:3" x14ac:dyDescent="0.25">
      <c r="A50" s="9">
        <v>26</v>
      </c>
      <c r="B50" s="9">
        <v>28767.796532047352</v>
      </c>
      <c r="C50" s="9">
        <v>2097.2034679526478</v>
      </c>
    </row>
    <row r="51" spans="1:3" x14ac:dyDescent="0.25">
      <c r="A51" s="9">
        <v>27</v>
      </c>
      <c r="B51" s="9">
        <v>30215.543298814635</v>
      </c>
      <c r="C51" s="9">
        <v>1681.4567011853651</v>
      </c>
    </row>
    <row r="52" spans="1:3" x14ac:dyDescent="0.25">
      <c r="A52" s="9">
        <v>28</v>
      </c>
      <c r="B52" s="9">
        <v>31663.29006558191</v>
      </c>
      <c r="C52" s="9">
        <v>1697.7099344180897</v>
      </c>
    </row>
    <row r="53" spans="1:3" x14ac:dyDescent="0.25">
      <c r="A53" s="9">
        <v>29</v>
      </c>
      <c r="B53" s="9">
        <v>33111.036832349193</v>
      </c>
      <c r="C53" s="9">
        <v>2394.963167650807</v>
      </c>
    </row>
    <row r="54" spans="1:3" x14ac:dyDescent="0.25">
      <c r="A54" s="9">
        <v>30</v>
      </c>
      <c r="B54" s="9">
        <v>34558.783599116468</v>
      </c>
      <c r="C54" s="9">
        <v>1681.2164008835316</v>
      </c>
    </row>
    <row r="55" spans="1:3" ht="15.75" thickBot="1" x14ac:dyDescent="0.3">
      <c r="A55" s="10">
        <v>31</v>
      </c>
      <c r="B55" s="10">
        <v>36006.530365883751</v>
      </c>
      <c r="C55" s="10">
        <v>4265.4696341162489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" zoomScale="85" zoomScaleNormal="85" workbookViewId="0">
      <selection activeCell="D32" sqref="D32"/>
    </sheetView>
  </sheetViews>
  <sheetFormatPr defaultRowHeight="15" x14ac:dyDescent="0.25"/>
  <cols>
    <col min="1" max="1" width="14.5703125" customWidth="1"/>
    <col min="2" max="2" width="14.7109375" customWidth="1"/>
    <col min="3" max="5" width="19.8554687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12" t="s">
        <v>27</v>
      </c>
      <c r="B3" s="12"/>
    </row>
    <row r="4" spans="1:9" x14ac:dyDescent="0.25">
      <c r="A4" s="9" t="s">
        <v>28</v>
      </c>
      <c r="B4" s="9">
        <v>0.94731135635158226</v>
      </c>
    </row>
    <row r="5" spans="1:9" x14ac:dyDescent="0.25">
      <c r="A5" s="9" t="s">
        <v>29</v>
      </c>
      <c r="B5" s="9">
        <v>0.8973988058726744</v>
      </c>
    </row>
    <row r="6" spans="1:9" x14ac:dyDescent="0.25">
      <c r="A6" s="9" t="s">
        <v>30</v>
      </c>
      <c r="B6" s="9">
        <v>0.8845736566067588</v>
      </c>
    </row>
    <row r="7" spans="1:9" x14ac:dyDescent="0.25">
      <c r="A7" s="9" t="s">
        <v>31</v>
      </c>
      <c r="B7" s="9">
        <v>259.21958712503425</v>
      </c>
    </row>
    <row r="8" spans="1:9" ht="15.75" thickBot="1" x14ac:dyDescent="0.3">
      <c r="A8" s="10" t="s">
        <v>32</v>
      </c>
      <c r="B8" s="10">
        <v>10</v>
      </c>
    </row>
    <row r="10" spans="1:9" ht="15.75" thickBot="1" x14ac:dyDescent="0.3">
      <c r="A10" t="s">
        <v>33</v>
      </c>
    </row>
    <row r="11" spans="1:9" x14ac:dyDescent="0.25">
      <c r="A11" s="11"/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</row>
    <row r="12" spans="1:9" x14ac:dyDescent="0.25">
      <c r="A12" s="9" t="s">
        <v>34</v>
      </c>
      <c r="B12" s="9">
        <v>1</v>
      </c>
      <c r="C12" s="9">
        <v>4701740.849921586</v>
      </c>
      <c r="D12" s="9">
        <v>4701740.849921586</v>
      </c>
      <c r="E12" s="9">
        <v>69.971802063747802</v>
      </c>
      <c r="F12" s="9">
        <v>3.1631441441041256E-5</v>
      </c>
    </row>
    <row r="13" spans="1:9" x14ac:dyDescent="0.25">
      <c r="A13" s="9" t="s">
        <v>35</v>
      </c>
      <c r="B13" s="9">
        <v>8</v>
      </c>
      <c r="C13" s="9">
        <v>537558.35479418584</v>
      </c>
      <c r="D13" s="9">
        <v>67194.79434927323</v>
      </c>
      <c r="E13" s="9"/>
      <c r="F13" s="9"/>
    </row>
    <row r="14" spans="1:9" ht="15.75" thickBot="1" x14ac:dyDescent="0.3">
      <c r="A14" s="10" t="s">
        <v>36</v>
      </c>
      <c r="B14" s="10">
        <v>9</v>
      </c>
      <c r="C14" s="10">
        <v>5239299.2047157716</v>
      </c>
      <c r="D14" s="10"/>
      <c r="E14" s="10"/>
      <c r="F14" s="10"/>
    </row>
    <row r="15" spans="1:9" ht="15.75" thickBot="1" x14ac:dyDescent="0.3"/>
    <row r="16" spans="1:9" x14ac:dyDescent="0.25">
      <c r="A16" s="11"/>
      <c r="B16" s="11" t="s">
        <v>43</v>
      </c>
      <c r="C16" s="11" t="s">
        <v>31</v>
      </c>
      <c r="D16" s="11" t="s">
        <v>44</v>
      </c>
      <c r="E16" s="11" t="s">
        <v>45</v>
      </c>
      <c r="F16" s="11" t="s">
        <v>46</v>
      </c>
      <c r="G16" s="11" t="s">
        <v>47</v>
      </c>
      <c r="H16" s="11" t="s">
        <v>48</v>
      </c>
      <c r="I16" s="11" t="s">
        <v>49</v>
      </c>
    </row>
    <row r="17" spans="1:9" x14ac:dyDescent="0.25">
      <c r="A17" s="9" t="s">
        <v>37</v>
      </c>
      <c r="B17" s="9">
        <v>-569.73344134345916</v>
      </c>
      <c r="C17" s="9">
        <v>177.08068978950672</v>
      </c>
      <c r="D17" s="9">
        <v>-3.2173662866385553</v>
      </c>
      <c r="E17" s="9">
        <v>1.2287663208436835E-2</v>
      </c>
      <c r="F17" s="9">
        <v>-978.08224426286802</v>
      </c>
      <c r="G17" s="9">
        <v>-161.38463842405031</v>
      </c>
      <c r="H17" s="9">
        <v>-978.08224426286802</v>
      </c>
      <c r="I17" s="9">
        <v>-161.38463842405031</v>
      </c>
    </row>
    <row r="18" spans="1:9" ht="15.75" thickBot="1" x14ac:dyDescent="0.3">
      <c r="A18" s="10" t="s">
        <v>0</v>
      </c>
      <c r="B18" s="10">
        <v>238.72745585890979</v>
      </c>
      <c r="C18" s="10">
        <v>28.539137263567842</v>
      </c>
      <c r="D18" s="10">
        <v>8.3649149465937676</v>
      </c>
      <c r="E18" s="10">
        <v>3.1631441441041256E-5</v>
      </c>
      <c r="F18" s="10">
        <v>172.916087313963</v>
      </c>
      <c r="G18" s="10">
        <v>304.53882440385655</v>
      </c>
      <c r="H18" s="10">
        <v>172.916087313963</v>
      </c>
      <c r="I18" s="10">
        <v>304.53882440385655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11" t="s">
        <v>51</v>
      </c>
      <c r="B24" s="11" t="s">
        <v>52</v>
      </c>
      <c r="C24" s="11" t="s">
        <v>53</v>
      </c>
    </row>
    <row r="25" spans="1:9" x14ac:dyDescent="0.25">
      <c r="A25" s="9">
        <v>1</v>
      </c>
      <c r="B25" s="9">
        <v>-331.00598548454934</v>
      </c>
      <c r="C25" s="9">
        <v>331.50598548454934</v>
      </c>
    </row>
    <row r="26" spans="1:9" x14ac:dyDescent="0.25">
      <c r="A26" s="9">
        <v>2</v>
      </c>
      <c r="B26" s="9">
        <v>-92.278529625639578</v>
      </c>
      <c r="C26" s="9">
        <v>96.295638449131715</v>
      </c>
    </row>
    <row r="27" spans="1:9" x14ac:dyDescent="0.25">
      <c r="A27" s="9">
        <v>3</v>
      </c>
      <c r="B27" s="9">
        <v>146.44892623327019</v>
      </c>
      <c r="C27" s="9">
        <v>-101.17706058079671</v>
      </c>
    </row>
    <row r="28" spans="1:9" x14ac:dyDescent="0.25">
      <c r="A28" s="9">
        <v>4</v>
      </c>
      <c r="B28" s="9">
        <v>385.17638209218001</v>
      </c>
      <c r="C28" s="9">
        <v>-178.55181351090337</v>
      </c>
    </row>
    <row r="29" spans="1:9" x14ac:dyDescent="0.25">
      <c r="A29" s="9">
        <v>5</v>
      </c>
      <c r="B29" s="9">
        <v>623.90383795108983</v>
      </c>
      <c r="C29" s="9">
        <v>-108.03229625840083</v>
      </c>
    </row>
    <row r="30" spans="1:9" x14ac:dyDescent="0.25">
      <c r="A30" s="9">
        <v>6</v>
      </c>
      <c r="B30" s="9">
        <v>862.63129380999953</v>
      </c>
      <c r="C30" s="9">
        <v>-93.10694129823105</v>
      </c>
    </row>
    <row r="31" spans="1:9" x14ac:dyDescent="0.25">
      <c r="A31" s="9">
        <v>7</v>
      </c>
      <c r="B31" s="9">
        <v>1101.3587496689095</v>
      </c>
      <c r="C31" s="9">
        <v>-160.71868479424643</v>
      </c>
    </row>
    <row r="32" spans="1:9" x14ac:dyDescent="0.25">
      <c r="A32" s="9">
        <v>8</v>
      </c>
      <c r="B32" s="9">
        <v>1340.0862055278192</v>
      </c>
      <c r="C32" s="9">
        <v>-329.87923347477692</v>
      </c>
    </row>
    <row r="33" spans="1:3" x14ac:dyDescent="0.25">
      <c r="A33" s="9">
        <v>9</v>
      </c>
      <c r="B33" s="9">
        <v>1578.8136613867291</v>
      </c>
      <c r="C33" s="9">
        <v>80.135095994220137</v>
      </c>
    </row>
    <row r="34" spans="1:3" ht="15.75" thickBot="1" x14ac:dyDescent="0.3">
      <c r="A34" s="10">
        <v>10</v>
      </c>
      <c r="B34" s="10">
        <v>1817.5411172456388</v>
      </c>
      <c r="C34" s="10">
        <v>463.52930998945294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85" zoomScaleNormal="85" workbookViewId="0">
      <selection activeCell="D26" sqref="D26"/>
    </sheetView>
  </sheetViews>
  <sheetFormatPr defaultRowHeight="15" x14ac:dyDescent="0.25"/>
  <cols>
    <col min="1" max="2" width="27.42578125" customWidth="1"/>
    <col min="3" max="3" width="17" customWidth="1"/>
    <col min="4" max="4" width="16.140625" customWidth="1"/>
    <col min="5" max="5" width="11.710937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12" t="s">
        <v>27</v>
      </c>
      <c r="B3" s="12"/>
    </row>
    <row r="4" spans="1:9" x14ac:dyDescent="0.25">
      <c r="A4" s="9" t="s">
        <v>28</v>
      </c>
      <c r="B4" s="9">
        <v>0.99710635097253286</v>
      </c>
    </row>
    <row r="5" spans="1:9" x14ac:dyDescent="0.25">
      <c r="A5" s="9" t="s">
        <v>29</v>
      </c>
      <c r="B5" s="9">
        <v>0.99422107514975999</v>
      </c>
    </row>
    <row r="6" spans="1:9" x14ac:dyDescent="0.25">
      <c r="A6" s="9" t="s">
        <v>30</v>
      </c>
      <c r="B6" s="9">
        <v>0.99391692121027364</v>
      </c>
    </row>
    <row r="7" spans="1:9" x14ac:dyDescent="0.25">
      <c r="A7" s="9" t="s">
        <v>31</v>
      </c>
      <c r="B7" s="9">
        <v>927.14926607099574</v>
      </c>
    </row>
    <row r="8" spans="1:9" ht="15.75" thickBot="1" x14ac:dyDescent="0.3">
      <c r="A8" s="10" t="s">
        <v>32</v>
      </c>
      <c r="B8" s="10">
        <v>21</v>
      </c>
    </row>
    <row r="10" spans="1:9" ht="15.75" thickBot="1" x14ac:dyDescent="0.3">
      <c r="A10" t="s">
        <v>33</v>
      </c>
    </row>
    <row r="11" spans="1:9" x14ac:dyDescent="0.25">
      <c r="A11" s="11"/>
      <c r="B11" s="11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</row>
    <row r="12" spans="1:9" x14ac:dyDescent="0.25">
      <c r="A12" s="9" t="s">
        <v>34</v>
      </c>
      <c r="B12" s="9">
        <v>1</v>
      </c>
      <c r="C12" s="9">
        <v>2809886881.3679681</v>
      </c>
      <c r="D12" s="9">
        <v>2809886881.3679681</v>
      </c>
      <c r="E12" s="9">
        <v>3268.808803952606</v>
      </c>
      <c r="F12" s="9">
        <v>9.8977577481652464E-23</v>
      </c>
    </row>
    <row r="13" spans="1:9" x14ac:dyDescent="0.25">
      <c r="A13" s="9" t="s">
        <v>35</v>
      </c>
      <c r="B13" s="9">
        <v>19</v>
      </c>
      <c r="C13" s="9">
        <v>16332509.469943734</v>
      </c>
      <c r="D13" s="9">
        <v>859605.76157598605</v>
      </c>
      <c r="E13" s="9"/>
      <c r="F13" s="9"/>
    </row>
    <row r="14" spans="1:9" ht="15.75" thickBot="1" x14ac:dyDescent="0.3">
      <c r="A14" s="10" t="s">
        <v>36</v>
      </c>
      <c r="B14" s="10">
        <v>20</v>
      </c>
      <c r="C14" s="10">
        <v>2826219390.8379116</v>
      </c>
      <c r="D14" s="10"/>
      <c r="E14" s="10"/>
      <c r="F14" s="10"/>
    </row>
    <row r="15" spans="1:9" ht="15.75" thickBot="1" x14ac:dyDescent="0.3"/>
    <row r="16" spans="1:9" x14ac:dyDescent="0.25">
      <c r="A16" s="11"/>
      <c r="B16" s="11" t="s">
        <v>43</v>
      </c>
      <c r="C16" s="11" t="s">
        <v>31</v>
      </c>
      <c r="D16" s="11" t="s">
        <v>44</v>
      </c>
      <c r="E16" s="11" t="s">
        <v>45</v>
      </c>
      <c r="F16" s="11" t="s">
        <v>46</v>
      </c>
      <c r="G16" s="11" t="s">
        <v>47</v>
      </c>
      <c r="H16" s="11" t="s">
        <v>48</v>
      </c>
      <c r="I16" s="11" t="s">
        <v>49</v>
      </c>
    </row>
    <row r="17" spans="1:9" x14ac:dyDescent="0.25">
      <c r="A17" s="9" t="s">
        <v>37</v>
      </c>
      <c r="B17" s="9">
        <v>-19374.756797857179</v>
      </c>
      <c r="C17" s="9">
        <v>730.241926447776</v>
      </c>
      <c r="D17" s="9">
        <v>-26.53196988031717</v>
      </c>
      <c r="E17" s="9">
        <v>1.7731071723590802E-16</v>
      </c>
      <c r="F17" s="9">
        <v>-20903.170715449836</v>
      </c>
      <c r="G17" s="9">
        <v>-17846.342880264521</v>
      </c>
      <c r="H17" s="9">
        <v>-20903.170715449836</v>
      </c>
      <c r="I17" s="9">
        <v>-17846.342880264521</v>
      </c>
    </row>
    <row r="18" spans="1:9" ht="15.75" thickBot="1" x14ac:dyDescent="0.3">
      <c r="A18" s="10" t="s">
        <v>64</v>
      </c>
      <c r="B18" s="10">
        <v>1910.2889158544374</v>
      </c>
      <c r="C18" s="10">
        <v>33.4121402925621</v>
      </c>
      <c r="D18" s="10">
        <v>57.173497391296664</v>
      </c>
      <c r="E18" s="10">
        <v>9.8977577481652464E-23</v>
      </c>
      <c r="F18" s="10">
        <v>1840.3565025128398</v>
      </c>
      <c r="G18" s="10">
        <v>1980.221329196035</v>
      </c>
      <c r="H18" s="10">
        <v>1840.3565025128398</v>
      </c>
      <c r="I18" s="10">
        <v>1980.221329196035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11" t="s">
        <v>51</v>
      </c>
      <c r="B24" s="11" t="s">
        <v>65</v>
      </c>
      <c r="C24" s="11" t="s">
        <v>53</v>
      </c>
    </row>
    <row r="25" spans="1:9" x14ac:dyDescent="0.25">
      <c r="A25" s="9">
        <v>1</v>
      </c>
      <c r="B25" s="9">
        <v>1638.4212765416341</v>
      </c>
      <c r="C25" s="9">
        <v>1423.613924762431</v>
      </c>
    </row>
    <row r="26" spans="1:9" x14ac:dyDescent="0.25">
      <c r="A26" s="9">
        <v>2</v>
      </c>
      <c r="B26" s="9">
        <v>3548.710192396069</v>
      </c>
      <c r="C26" s="9">
        <v>398.48456409720848</v>
      </c>
    </row>
    <row r="27" spans="1:9" x14ac:dyDescent="0.25">
      <c r="A27" s="9">
        <v>3</v>
      </c>
      <c r="B27" s="9">
        <v>5458.9991082505076</v>
      </c>
      <c r="C27" s="9">
        <v>-291.63269864888116</v>
      </c>
    </row>
    <row r="28" spans="1:9" x14ac:dyDescent="0.25">
      <c r="A28" s="9">
        <v>4</v>
      </c>
      <c r="B28" s="9">
        <v>7369.2880241049461</v>
      </c>
      <c r="C28" s="9">
        <v>-970.28922429805334</v>
      </c>
    </row>
    <row r="29" spans="1:9" x14ac:dyDescent="0.25">
      <c r="A29" s="9">
        <v>5</v>
      </c>
      <c r="B29" s="9">
        <v>9279.576939959381</v>
      </c>
      <c r="C29" s="9">
        <v>-1191.270428000651</v>
      </c>
    </row>
    <row r="30" spans="1:9" x14ac:dyDescent="0.25">
      <c r="A30" s="9">
        <v>6</v>
      </c>
      <c r="B30" s="9">
        <v>11189.86585581382</v>
      </c>
      <c r="C30" s="9">
        <v>-1035.0677837283165</v>
      </c>
    </row>
    <row r="31" spans="1:9" x14ac:dyDescent="0.25">
      <c r="A31" s="9">
        <v>7</v>
      </c>
      <c r="B31" s="9">
        <v>13100.154771668258</v>
      </c>
      <c r="C31" s="9">
        <v>-559.93470178570897</v>
      </c>
    </row>
    <row r="32" spans="1:9" x14ac:dyDescent="0.25">
      <c r="A32" s="9">
        <v>8</v>
      </c>
      <c r="B32" s="9">
        <v>15010.443687522693</v>
      </c>
      <c r="C32" s="9">
        <v>-146.84493543808276</v>
      </c>
    </row>
    <row r="33" spans="1:3" x14ac:dyDescent="0.25">
      <c r="A33" s="9">
        <v>9</v>
      </c>
      <c r="B33" s="9">
        <v>16920.732603377135</v>
      </c>
      <c r="C33" s="9">
        <v>-25.732039788217662</v>
      </c>
    </row>
    <row r="34" spans="1:3" x14ac:dyDescent="0.25">
      <c r="A34" s="9">
        <v>10</v>
      </c>
      <c r="B34" s="9">
        <v>18831.02151923157</v>
      </c>
      <c r="C34" s="9">
        <v>126.97848076843002</v>
      </c>
    </row>
    <row r="35" spans="1:3" x14ac:dyDescent="0.25">
      <c r="A35" s="9">
        <v>11</v>
      </c>
      <c r="B35" s="9">
        <v>20741.310435086005</v>
      </c>
      <c r="C35" s="9">
        <v>38.689564913995127</v>
      </c>
    </row>
    <row r="36" spans="1:3" x14ac:dyDescent="0.25">
      <c r="A36" s="9">
        <v>12</v>
      </c>
      <c r="B36" s="9">
        <v>22651.599350940447</v>
      </c>
      <c r="C36" s="9">
        <v>569.40064905955296</v>
      </c>
    </row>
    <row r="37" spans="1:3" x14ac:dyDescent="0.25">
      <c r="A37" s="9">
        <v>13</v>
      </c>
      <c r="B37" s="9">
        <v>24561.888266794882</v>
      </c>
      <c r="C37" s="9">
        <v>1122.1117332051181</v>
      </c>
    </row>
    <row r="38" spans="1:3" x14ac:dyDescent="0.25">
      <c r="A38" s="9">
        <v>14</v>
      </c>
      <c r="B38" s="9">
        <v>26472.177182649317</v>
      </c>
      <c r="C38" s="9">
        <v>939.82281735068318</v>
      </c>
    </row>
    <row r="39" spans="1:3" x14ac:dyDescent="0.25">
      <c r="A39" s="9">
        <v>15</v>
      </c>
      <c r="B39" s="9">
        <v>28382.466098503759</v>
      </c>
      <c r="C39" s="9">
        <v>1871.533901496241</v>
      </c>
    </row>
    <row r="40" spans="1:3" x14ac:dyDescent="0.25">
      <c r="A40" s="9">
        <v>16</v>
      </c>
      <c r="B40" s="9">
        <v>30292.755014358194</v>
      </c>
      <c r="C40" s="9">
        <v>572.24498564180612</v>
      </c>
    </row>
    <row r="41" spans="1:3" x14ac:dyDescent="0.25">
      <c r="A41" s="9">
        <v>17</v>
      </c>
      <c r="B41" s="9">
        <v>32203.043930212629</v>
      </c>
      <c r="C41" s="9">
        <v>-306.04393021262877</v>
      </c>
    </row>
    <row r="42" spans="1:3" x14ac:dyDescent="0.25">
      <c r="A42" s="9">
        <v>18</v>
      </c>
      <c r="B42" s="9">
        <v>34113.332846067075</v>
      </c>
      <c r="C42" s="9">
        <v>-752.33284606707457</v>
      </c>
    </row>
    <row r="43" spans="1:3" x14ac:dyDescent="0.25">
      <c r="A43" s="9">
        <v>19</v>
      </c>
      <c r="B43" s="9">
        <v>36023.621761921502</v>
      </c>
      <c r="C43" s="9">
        <v>-517.62176192150218</v>
      </c>
    </row>
    <row r="44" spans="1:3" x14ac:dyDescent="0.25">
      <c r="A44" s="9">
        <v>20</v>
      </c>
      <c r="B44" s="9">
        <v>37933.910677775944</v>
      </c>
      <c r="C44" s="9">
        <v>-1693.9106777759444</v>
      </c>
    </row>
    <row r="45" spans="1:3" ht="15.75" thickBot="1" x14ac:dyDescent="0.3">
      <c r="A45" s="10">
        <v>21</v>
      </c>
      <c r="B45" s="10">
        <v>39844.199593630387</v>
      </c>
      <c r="C45" s="10">
        <v>427.80040636961348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регр</vt:lpstr>
      <vt:lpstr>Лист4</vt:lpstr>
      <vt:lpstr>модель 3</vt:lpstr>
      <vt:lpstr>Лист5</vt:lpstr>
      <vt:lpstr>модель общая</vt:lpstr>
      <vt:lpstr>модель 1</vt:lpstr>
      <vt:lpstr>модель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2023-11-07T12:48:50Z</dcterms:modified>
</cp:coreProperties>
</file>